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nathanRauckhorst\Desktop\Portfolio\files\"/>
    </mc:Choice>
  </mc:AlternateContent>
  <xr:revisionPtr revIDLastSave="0" documentId="13_ncr:1_{E91E1CC0-6479-407A-85FE-AD000B7641B3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Project Summary" sheetId="1" r:id="rId1"/>
    <sheet name="PERT Labor Estimates" sheetId="2" r:id="rId2"/>
    <sheet name="Line Item Detail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D35" i="1"/>
  <c r="D10" i="1"/>
  <c r="G11" i="2"/>
  <c r="H11" i="2" s="1"/>
  <c r="G12" i="2"/>
  <c r="G13" i="2"/>
  <c r="G7" i="2"/>
  <c r="G8" i="2"/>
  <c r="D33" i="1" s="1"/>
  <c r="G9" i="2"/>
  <c r="H9" i="2" s="1"/>
  <c r="E34" i="1" s="1"/>
  <c r="F34" i="1" s="1"/>
  <c r="G22" i="2"/>
  <c r="H22" i="2" s="1"/>
  <c r="E50" i="1" s="1"/>
  <c r="F50" i="1" s="1"/>
  <c r="G26" i="2"/>
  <c r="H26" i="2" s="1"/>
  <c r="E54" i="1" s="1"/>
  <c r="E83" i="3"/>
  <c r="E73" i="3"/>
  <c r="E67" i="3"/>
  <c r="E59" i="3"/>
  <c r="E49" i="3"/>
  <c r="E40" i="3"/>
  <c r="E34" i="3"/>
  <c r="E28" i="3"/>
  <c r="E14" i="3"/>
  <c r="C33" i="1" s="1"/>
  <c r="E7" i="3"/>
  <c r="G25" i="2"/>
  <c r="H25" i="2" s="1"/>
  <c r="E53" i="1" s="1"/>
  <c r="F53" i="1" s="1"/>
  <c r="G24" i="2"/>
  <c r="D52" i="1" s="1"/>
  <c r="G23" i="2"/>
  <c r="D51" i="1" s="1"/>
  <c r="G21" i="2"/>
  <c r="H21" i="2" s="1"/>
  <c r="E49" i="1" s="1"/>
  <c r="F49" i="1" s="1"/>
  <c r="G20" i="2"/>
  <c r="D48" i="1" s="1"/>
  <c r="G19" i="2"/>
  <c r="H19" i="2" s="1"/>
  <c r="E47" i="1" s="1"/>
  <c r="F47" i="1" s="1"/>
  <c r="G18" i="2"/>
  <c r="H18" i="2" s="1"/>
  <c r="E46" i="1" s="1"/>
  <c r="F46" i="1" s="1"/>
  <c r="G17" i="2"/>
  <c r="D45" i="1" s="1"/>
  <c r="G16" i="2"/>
  <c r="H16" i="2" s="1"/>
  <c r="E44" i="1" s="1"/>
  <c r="G14" i="2"/>
  <c r="H14" i="2" s="1"/>
  <c r="E39" i="1" s="1"/>
  <c r="F39" i="1" s="1"/>
  <c r="D38" i="1"/>
  <c r="D37" i="1"/>
  <c r="G10" i="2"/>
  <c r="H10" i="2" s="1"/>
  <c r="E36" i="1" s="1"/>
  <c r="F36" i="1" s="1"/>
  <c r="D53" i="1"/>
  <c r="F27" i="1"/>
  <c r="F26" i="1"/>
  <c r="F25" i="1"/>
  <c r="F20" i="1"/>
  <c r="F19" i="1"/>
  <c r="F18" i="1"/>
  <c r="F17" i="1"/>
  <c r="F16" i="1"/>
  <c r="D47" i="1" l="1"/>
  <c r="D49" i="1"/>
  <c r="D39" i="1"/>
  <c r="D44" i="1"/>
  <c r="H17" i="2"/>
  <c r="E45" i="1" s="1"/>
  <c r="F45" i="1" s="1"/>
  <c r="H8" i="2"/>
  <c r="E33" i="1" s="1"/>
  <c r="F33" i="1" s="1"/>
  <c r="F28" i="1"/>
  <c r="F44" i="1"/>
  <c r="D34" i="1"/>
  <c r="H20" i="2"/>
  <c r="E48" i="1" s="1"/>
  <c r="F48" i="1" s="1"/>
  <c r="H12" i="2"/>
  <c r="E37" i="1" s="1"/>
  <c r="F37" i="1" s="1"/>
  <c r="D36" i="1"/>
  <c r="D50" i="1"/>
  <c r="H13" i="2"/>
  <c r="E38" i="1" s="1"/>
  <c r="F38" i="1" s="1"/>
  <c r="H23" i="2"/>
  <c r="E51" i="1" s="1"/>
  <c r="F51" i="1" s="1"/>
  <c r="D46" i="1"/>
  <c r="D55" i="1" s="1"/>
  <c r="H7" i="2"/>
  <c r="H24" i="2"/>
  <c r="E52" i="1" s="1"/>
  <c r="F52" i="1" s="1"/>
  <c r="D32" i="1"/>
  <c r="G27" i="2"/>
  <c r="D40" i="1" l="1"/>
  <c r="D57" i="1" s="1"/>
  <c r="H27" i="2"/>
  <c r="F54" i="1" s="1"/>
  <c r="F55" i="1" s="1"/>
  <c r="E32" i="1"/>
  <c r="E55" i="1" l="1"/>
  <c r="F32" i="1"/>
  <c r="F40" i="1" s="1"/>
  <c r="E40" i="1"/>
  <c r="E57" i="1" l="1"/>
  <c r="F57" i="1"/>
  <c r="D8" i="1"/>
  <c r="D9" i="1" s="1"/>
  <c r="H9" i="1" l="1"/>
  <c r="H7" i="1"/>
  <c r="H10" i="1"/>
  <c r="H8" i="1"/>
</calcChain>
</file>

<file path=xl/sharedStrings.xml><?xml version="1.0" encoding="utf-8"?>
<sst xmlns="http://schemas.openxmlformats.org/spreadsheetml/2006/main" count="402" uniqueCount="216">
  <si>
    <t>1204 DUNSTAN RD  ·  RENOVATION PROJECT BUDGET</t>
  </si>
  <si>
    <t>Houston, TX  |  Active Renovation  |  Budget as of 2025</t>
  </si>
  <si>
    <t>DEAL SUMMARY</t>
  </si>
  <si>
    <t>Purchase Price</t>
  </si>
  <si>
    <t>ARV (Low Estimate)</t>
  </si>
  <si>
    <t>Net Acquisition Cost</t>
  </si>
  <si>
    <t>ARV (High Estimate)</t>
  </si>
  <si>
    <t>Pre-Reno Appraised Value</t>
  </si>
  <si>
    <t>Projected Profit (Low)</t>
  </si>
  <si>
    <t>Total Renovation Budget</t>
  </si>
  <si>
    <t>Projected Profit (High)</t>
  </si>
  <si>
    <t>TOTAL ALL-IN COST</t>
  </si>
  <si>
    <t>Return on Cost (Low)</t>
  </si>
  <si>
    <t>Instant Equity (Pre-Reno)</t>
  </si>
  <si>
    <t>Return on Cost (High)</t>
  </si>
  <si>
    <t>Color Key:   Blue text = Hardcoded input   |   Black = Formula   |   Green = Cross-sheet link   |   PERT = (Opt + 4×ML + Pess) ÷ 6 hrs × $25/hr</t>
  </si>
  <si>
    <t>HOUSE ACQUISITION</t>
  </si>
  <si>
    <t>Description</t>
  </si>
  <si>
    <t>Amount</t>
  </si>
  <si>
    <t>—</t>
  </si>
  <si>
    <t>Total</t>
  </si>
  <si>
    <t>Notes / Assumptions</t>
  </si>
  <si>
    <t>Reference</t>
  </si>
  <si>
    <t>Property Purchase Price</t>
  </si>
  <si>
    <t>Agreed sale price</t>
  </si>
  <si>
    <t>Purchase Agreement</t>
  </si>
  <si>
    <t>Loan / Mortgage Amount</t>
  </si>
  <si>
    <t>Financed portion (informational)</t>
  </si>
  <si>
    <t>Lender / Loan Docs</t>
  </si>
  <si>
    <t>Down Payment (Cash Equity)</t>
  </si>
  <si>
    <t>Purchase price minus loan</t>
  </si>
  <si>
    <t>Calculated</t>
  </si>
  <si>
    <t>Total w/ All Closing Fees</t>
  </si>
  <si>
    <t>Includes title, escrow &amp; all fees</t>
  </si>
  <si>
    <t>Settlement Statement</t>
  </si>
  <si>
    <t>Seller Contribution</t>
  </si>
  <si>
    <t>Seller-paid closing cost credit</t>
  </si>
  <si>
    <t>NET ACQUISITION COST</t>
  </si>
  <si>
    <t>CONTRACTOR BIDS  (Material &amp; Labor Included in Bid Price)</t>
  </si>
  <si>
    <t>Material
Cost</t>
  </si>
  <si>
    <t>Labor
Hours</t>
  </si>
  <si>
    <t>Labor
Cost</t>
  </si>
  <si>
    <t>Total
Cost</t>
  </si>
  <si>
    <t>Source / Detail</t>
  </si>
  <si>
    <t>Foundation + Flatwork
(Driveway &amp; Sidewalk)</t>
  </si>
  <si>
    <t>Bundled</t>
  </si>
  <si>
    <t>Incl. $2,000 discount; driveway &amp; sidewalk</t>
  </si>
  <si>
    <t>Contractor Bid</t>
  </si>
  <si>
    <t>New Roof (incl. Tear-Off)</t>
  </si>
  <si>
    <t>Incl. $1,200 discount; full tear-off &amp; replace</t>
  </si>
  <si>
    <t>Electrical Panel Upgrade
(100A → 200A)</t>
  </si>
  <si>
    <t>TBD</t>
  </si>
  <si>
    <t>Service upgrade from 100A to 200A</t>
  </si>
  <si>
    <t>CONTRACTOR SUBTOTAL</t>
  </si>
  <si>
    <t>EXTERIOR WORK  (Material + Labor @ $25/hr)</t>
  </si>
  <si>
    <t>Siding / Trim</t>
  </si>
  <si>
    <t>55 hrs fixed (140-hr package); panels + trim</t>
  </si>
  <si>
    <t>PERT sheet</t>
  </si>
  <si>
    <t>Sheathing + Waterproofing</t>
  </si>
  <si>
    <t>Fixed 18 hrs (140-hr package); ForceField sheathing + waterproof membrane</t>
  </si>
  <si>
    <t>Eave</t>
  </si>
  <si>
    <t>25 hrs fixed; fascia &amp; soffit installation</t>
  </si>
  <si>
    <t>Insulation</t>
  </si>
  <si>
    <t>Exterior Paint</t>
  </si>
  <si>
    <t>PERT estimate; ~1,050 sq ft; all supplies included</t>
  </si>
  <si>
    <t>Windows / New Patio Door</t>
  </si>
  <si>
    <t>22 hrs fixed (140-hr package); replacement windows + patio door</t>
  </si>
  <si>
    <t>Fix Damaged Studs</t>
  </si>
  <si>
    <t>25 hrs fixed (140-hr package); stud repair &amp; sistering</t>
  </si>
  <si>
    <t>New Fence</t>
  </si>
  <si>
    <t>PERT estimate; 5 fence pipe sections; full perimeter</t>
  </si>
  <si>
    <t>EXTERIOR SUBTOTAL</t>
  </si>
  <si>
    <t>INTERIOR &amp; RENOVATION  (Material + Labor @ $25/hr)</t>
  </si>
  <si>
    <t>Water Heater</t>
  </si>
  <si>
    <t>40-gal tank material</t>
  </si>
  <si>
    <t>Electrical (Rough-In)</t>
  </si>
  <si>
    <t>Doors</t>
  </si>
  <si>
    <t>5 slabs @$55 + 1 pre-cased @$110</t>
  </si>
  <si>
    <t>Bathroom Tile</t>
  </si>
  <si>
    <t>25 sq ft × $12/sq ft</t>
  </si>
  <si>
    <t>Interior Paint</t>
  </si>
  <si>
    <t>Walls 6,000 + doors 172 + trim 200 sq ft</t>
  </si>
  <si>
    <t>HVAC</t>
  </si>
  <si>
    <t>Equipment/material only; installation PERT</t>
  </si>
  <si>
    <t>Shed Remove</t>
  </si>
  <si>
    <t>Demo &amp; haul; 6 hrs fixed @ $25/hr</t>
  </si>
  <si>
    <t>Gazebo</t>
  </si>
  <si>
    <t>19'×16'; metal roof + deck boards + paint</t>
  </si>
  <si>
    <t>Garage Drywall</t>
  </si>
  <si>
    <t>12'×18'; drywall + joint compound</t>
  </si>
  <si>
    <t>Laundry Rebuild</t>
  </si>
  <si>
    <t>Misc. Fixtures</t>
  </si>
  <si>
    <t>3 faucets + ceiling fans + smoke detectors</t>
  </si>
  <si>
    <t>INTERIOR SUBTOTAL</t>
  </si>
  <si>
    <t>Total Labor Hrs</t>
  </si>
  <si>
    <t>Total Labor Cost</t>
  </si>
  <si>
    <t>Total Project Cost</t>
  </si>
  <si>
    <t>★   TOTAL PROJECT COST</t>
  </si>
  <si>
    <t>PERT LABOR COST ESTIMATES</t>
  </si>
  <si>
    <t>Fixed hours override PERT where specified  |  Siding + Sheathing + Insulation + Windows + Studs = 140 hrs fixed  |  Labor $ = Hours × Rate</t>
  </si>
  <si>
    <t>LABOR RATE ($/hr):</t>
  </si>
  <si>
    <t>Trade / Item</t>
  </si>
  <si>
    <t>Fixed Hrs
(override)</t>
  </si>
  <si>
    <t>Opt
(hrs)</t>
  </si>
  <si>
    <t>Most Likely
(hrs)</t>
  </si>
  <si>
    <t>Pess
(hrs)</t>
  </si>
  <si>
    <t>PERT
Hours</t>
  </si>
  <si>
    <t>Labor Cost
(@ $25/hr)</t>
  </si>
  <si>
    <t>Assumptions / Notes</t>
  </si>
  <si>
    <t>— EXTERIOR WORK —</t>
  </si>
  <si>
    <t>Fixed 55 hrs — siding panels, trim install (140-hr pkg)</t>
  </si>
  <si>
    <t>Sheathing + WP</t>
  </si>
  <si>
    <t>Fixed 18 hrs — sheathing + waterproof membrane (140-hr pkg)</t>
  </si>
  <si>
    <t>Fixed 25 hrs — carpenter, fascia &amp; soffit</t>
  </si>
  <si>
    <t>Painter crew; pressure wash, prime, 2-coat spray</t>
  </si>
  <si>
    <t>Fixed 20 hrs — batt/blow-in whole house (140-hr pkg)</t>
  </si>
  <si>
    <t>Windows / Patio Door</t>
  </si>
  <si>
    <t>Fixed 22 hrs — remove, install, seal, trim (140-hr pkg)</t>
  </si>
  <si>
    <t>Fixed 25 hrs — stud repair, sistering, blocking (140-hr pkg)</t>
  </si>
  <si>
    <t>Fence crew; panels, rails, gates, hardware</t>
  </si>
  <si>
    <t>— INTERIOR &amp; RENOVATION —</t>
  </si>
  <si>
    <t>Plumber: connections, drain pan, flush &amp; test</t>
  </si>
  <si>
    <t>Licensed electrician; rough-in wiring &amp; devices</t>
  </si>
  <si>
    <t>Carpenter; hang, shim, hardware — all 6 doors</t>
  </si>
  <si>
    <t>Tile setter; prep, set 25 sq ft, grout, seal</t>
  </si>
  <si>
    <t>Painter; walls/ceiling, trim, doors</t>
  </si>
  <si>
    <t>HVAC tech; refrigerant, ductwork, startup</t>
  </si>
  <si>
    <t>Fixed 6 hrs — demo, load, haul</t>
  </si>
  <si>
    <t>Carpenter; framing, decking, metal roof</t>
  </si>
  <si>
    <t>Drywall finisher; hang, tape, mud, sand, prime</t>
  </si>
  <si>
    <t>Framer + plumber; wall framing + plumbing rough-in</t>
  </si>
  <si>
    <t>TOTAL ESTIMATED LABOR</t>
  </si>
  <si>
    <t>LINE ITEM COST BREAKDOWNS</t>
  </si>
  <si>
    <t>SIDING / TRIM  (64 linear ft)</t>
  </si>
  <si>
    <t>Component/Description</t>
  </si>
  <si>
    <t>Quantity</t>
  </si>
  <si>
    <t>Unit Cost</t>
  </si>
  <si>
    <t>Line Total</t>
  </si>
  <si>
    <t>Notes</t>
  </si>
  <si>
    <t>Siding Panels</t>
  </si>
  <si>
    <t>Trim Material</t>
  </si>
  <si>
    <t>Trim to reach $900 total</t>
  </si>
  <si>
    <t>Subtotal</t>
  </si>
  <si>
    <t>SHEATHING + WATERPROOFING</t>
  </si>
  <si>
    <t>ForceField Plywood Sheathing</t>
  </si>
  <si>
    <t>Waterproof Membrane / Wrap</t>
  </si>
  <si>
    <t>Housewrap + tape</t>
  </si>
  <si>
    <t>Plywood Seam Tape</t>
  </si>
  <si>
    <t>Seam sealing</t>
  </si>
  <si>
    <t>EXTERIOR PAINT  (~1,050 sq ft)</t>
  </si>
  <si>
    <t>Siding Coverage</t>
  </si>
  <si>
    <t>Eave Coverage</t>
  </si>
  <si>
    <t>430 sq ft</t>
  </si>
  <si>
    <t>Gable End</t>
  </si>
  <si>
    <t>140 sq ft</t>
  </si>
  <si>
    <t>Total: 1,050 sq ft</t>
  </si>
  <si>
    <t>Paint</t>
  </si>
  <si>
    <t>Airless Paint Sprayer</t>
  </si>
  <si>
    <t>Caulk</t>
  </si>
  <si>
    <t>Painter's Tape</t>
  </si>
  <si>
    <t>Rosin Paper</t>
  </si>
  <si>
    <t>Paint Brush</t>
  </si>
  <si>
    <t>Additional Paint (balance)</t>
  </si>
  <si>
    <t>DOORS  (6 Total)</t>
  </si>
  <si>
    <t>Interior Slab Door 24×80</t>
  </si>
  <si>
    <t>Pre-Cased Door 24×80</t>
  </si>
  <si>
    <t>1</t>
  </si>
  <si>
    <t>Incl. casing</t>
  </si>
  <si>
    <t>INTERIOR PAINT</t>
  </si>
  <si>
    <t>Paint — Walls &amp; Ceiling</t>
  </si>
  <si>
    <t>Paint — Doors &amp; Trim</t>
  </si>
  <si>
    <t>BATHROOM TILE  (54"×59")</t>
  </si>
  <si>
    <t>Wall/Floor Tile</t>
  </si>
  <si>
    <t>25 sq ft</t>
  </si>
  <si>
    <t>25 × $12</t>
  </si>
  <si>
    <t>Toilet (26" rough-in)</t>
  </si>
  <si>
    <t>Vanity (28×21")</t>
  </si>
  <si>
    <t>Bathroom Mirror</t>
  </si>
  <si>
    <t>Bathroom Light Fixture</t>
  </si>
  <si>
    <t>LAUNDRY REBUILD  (24'×8' wall)</t>
  </si>
  <si>
    <t>Insulation (0.6 × 192 sq ft)</t>
  </si>
  <si>
    <t>192 sq ft</t>
  </si>
  <si>
    <t>Batt insulation for walls</t>
  </si>
  <si>
    <t>Drywall</t>
  </si>
  <si>
    <t>Joint Compound (Mud)</t>
  </si>
  <si>
    <t>Drywall Screws</t>
  </si>
  <si>
    <t>Plumbing Rough-In</t>
  </si>
  <si>
    <t>Framing Studs</t>
  </si>
  <si>
    <t>GAZEBO  (19'×16' = 304 sq ft)</t>
  </si>
  <si>
    <t>Metal Roof Panels</t>
  </si>
  <si>
    <t>20 panels</t>
  </si>
  <si>
    <t>10'×2' panels</t>
  </si>
  <si>
    <t>Deck Boards 10'</t>
  </si>
  <si>
    <t>5 boards</t>
  </si>
  <si>
    <t>Deck Board 16'</t>
  </si>
  <si>
    <t>1 board</t>
  </si>
  <si>
    <t>Deck Paint</t>
  </si>
  <si>
    <t>GARAGE DRYWALL  (12'×18')</t>
  </si>
  <si>
    <t>Drywall Sheets</t>
  </si>
  <si>
    <t>Joint Compound</t>
  </si>
  <si>
    <t>MISC. FIXTURES</t>
  </si>
  <si>
    <t>Faucets</t>
  </si>
  <si>
    <t>3</t>
  </si>
  <si>
    <t>$100 ea avg</t>
  </si>
  <si>
    <t>Ceiling Fans</t>
  </si>
  <si>
    <t>Smoke Detectors</t>
  </si>
  <si>
    <t>Door Handles</t>
  </si>
  <si>
    <t>5</t>
  </si>
  <si>
    <t>Bathroom Lights</t>
  </si>
  <si>
    <t>2</t>
  </si>
  <si>
    <t>Bathroom Mirrors</t>
  </si>
  <si>
    <t>Garage Ceiling Drywall</t>
  </si>
  <si>
    <t>Stackable Dryer to Washing Machine Location</t>
  </si>
  <si>
    <t>Add vent in wall, running to outside</t>
  </si>
  <si>
    <t>Covered Deck</t>
  </si>
  <si>
    <t>Full rough-in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</si>
</sst>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;&quot;($&quot;#,##0\);\-"/>
    <numFmt numFmtId="165" formatCode="0.0%"/>
    <numFmt numFmtId="166" formatCode="\$#,##0.00"/>
    <numFmt numFmtId="167" formatCode="0.0"/>
    <numFmt numFmtId="168" formatCode="0.0&quot; hrs&quot;"/>
    <numFmt numFmtId="169" formatCode="\$#,##0"/>
  </numFmts>
  <fonts count="23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0"/>
      <color rgb="FFCCCCCC"/>
      <name val="Arial"/>
      <charset val="1"/>
    </font>
    <font>
      <b/>
      <sz val="10"/>
      <color rgb="FFFFFFFF"/>
      <name val="Arial"/>
      <charset val="1"/>
    </font>
    <font>
      <sz val="10"/>
      <color rgb="FF1F4E79"/>
      <name val="Arial"/>
      <charset val="1"/>
    </font>
    <font>
      <sz val="10"/>
      <color rgb="FF1E6B3C"/>
      <name val="Arial"/>
      <charset val="1"/>
    </font>
    <font>
      <i/>
      <sz val="9"/>
      <color rgb="FF666666"/>
      <name val="Arial"/>
      <charset val="1"/>
    </font>
    <font>
      <b/>
      <sz val="9"/>
      <color rgb="FF1F4E79"/>
      <name val="Arial"/>
      <charset val="1"/>
    </font>
    <font>
      <sz val="10"/>
      <color rgb="FF000000"/>
      <name val="Arial"/>
      <charset val="1"/>
    </font>
    <font>
      <b/>
      <sz val="10"/>
      <color rgb="FF7D4F00"/>
      <name val="Arial"/>
      <charset val="1"/>
    </font>
    <font>
      <b/>
      <sz val="12"/>
      <color rgb="FFFFFFFF"/>
      <name val="Arial"/>
      <charset val="1"/>
    </font>
    <font>
      <b/>
      <sz val="14"/>
      <color rgb="FFFFFFFF"/>
      <name val="Arial"/>
      <charset val="1"/>
    </font>
    <font>
      <b/>
      <sz val="11"/>
      <color rgb="FF7D4F00"/>
      <name val="Arial"/>
      <charset val="1"/>
    </font>
    <font>
      <i/>
      <sz val="10"/>
      <color rgb="FF375623"/>
      <name val="Arial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9"/>
      <color rgb="FF0000FF"/>
      <name val="Arial"/>
      <charset val="1"/>
    </font>
    <font>
      <b/>
      <sz val="9"/>
      <color rgb="FF0000FF"/>
      <name val="Arial"/>
      <charset val="1"/>
    </font>
    <font>
      <sz val="9"/>
      <color rgb="FF595959"/>
      <name val="Arial"/>
      <charset val="1"/>
    </font>
    <font>
      <sz val="9"/>
      <color rgb="FF888888"/>
      <name val="Arial"/>
      <charset val="1"/>
    </font>
    <font>
      <b/>
      <sz val="11"/>
      <color rgb="FFFFFFFF"/>
      <name val="Arial"/>
      <charset val="1"/>
    </font>
    <font>
      <i/>
      <sz val="9"/>
      <color rgb="FF888888"/>
      <name val="Arial"/>
      <charset val="1"/>
    </font>
    <font>
      <b/>
      <sz val="9"/>
      <color rgb="FF1F4E7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2D5016"/>
        <bgColor rgb="FF375623"/>
      </patternFill>
    </fill>
    <fill>
      <patternFill patternType="solid">
        <fgColor rgb="FF1F4E79"/>
        <bgColor rgb="FF2E5496"/>
      </patternFill>
    </fill>
    <fill>
      <patternFill patternType="solid">
        <fgColor rgb="FFE8F0FB"/>
        <bgColor rgb="FFEEF3FB"/>
      </patternFill>
    </fill>
    <fill>
      <patternFill patternType="solid">
        <fgColor rgb="FFFFFFFF"/>
        <bgColor rgb="FFF2F2F2"/>
      </patternFill>
    </fill>
    <fill>
      <patternFill patternType="solid">
        <fgColor rgb="FFE8F5EE"/>
        <bgColor rgb="FFEEF3FB"/>
      </patternFill>
    </fill>
    <fill>
      <patternFill patternType="solid">
        <fgColor rgb="FF1E6B3C"/>
        <bgColor rgb="FF375623"/>
      </patternFill>
    </fill>
    <fill>
      <patternFill patternType="solid">
        <fgColor rgb="FFF2F2F2"/>
        <bgColor rgb="FFEEF3FB"/>
      </patternFill>
    </fill>
    <fill>
      <patternFill patternType="solid">
        <fgColor rgb="FF2E5496"/>
        <bgColor rgb="FF1F4E79"/>
      </patternFill>
    </fill>
    <fill>
      <patternFill patternType="solid">
        <fgColor rgb="FFBDD7EE"/>
        <bgColor rgb="FFB8CCE4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E8F5EE"/>
      </patternFill>
    </fill>
    <fill>
      <patternFill patternType="solid">
        <fgColor rgb="FF4A4A4A"/>
        <bgColor rgb="FF595959"/>
      </patternFill>
    </fill>
    <fill>
      <patternFill patternType="solid">
        <fgColor rgb="FF4472C4"/>
        <bgColor rgb="FF2E75B6"/>
      </patternFill>
    </fill>
    <fill>
      <patternFill patternType="solid">
        <fgColor rgb="FFEEF3FB"/>
        <bgColor rgb="FFF2F2F2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8" fillId="8" borderId="2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9" fillId="11" borderId="0" xfId="0" applyFont="1" applyFill="1" applyAlignment="1">
      <alignment horizontal="right" vertical="center"/>
    </xf>
    <xf numFmtId="0" fontId="8" fillId="5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64" fontId="4" fillId="4" borderId="0" xfId="0" applyNumberFormat="1" applyFont="1" applyFill="1" applyAlignment="1">
      <alignment horizontal="right" vertical="center"/>
    </xf>
    <xf numFmtId="0" fontId="0" fillId="5" borderId="0" xfId="0" applyFill="1"/>
    <xf numFmtId="164" fontId="5" fillId="6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165" fontId="3" fillId="7" borderId="0" xfId="0" applyNumberFormat="1" applyFont="1" applyFill="1" applyAlignment="1">
      <alignment horizontal="right" vertical="center"/>
    </xf>
    <xf numFmtId="165" fontId="5" fillId="6" borderId="0" xfId="0" applyNumberFormat="1" applyFont="1" applyFill="1" applyAlignment="1">
      <alignment horizontal="right" vertical="center"/>
    </xf>
    <xf numFmtId="0" fontId="3" fillId="9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64" fontId="8" fillId="8" borderId="2" xfId="0" applyNumberFormat="1" applyFont="1" applyFill="1" applyBorder="1" applyAlignment="1">
      <alignment horizontal="left" vertical="center"/>
    </xf>
    <xf numFmtId="164" fontId="8" fillId="8" borderId="2" xfId="0" applyNumberFormat="1" applyFont="1" applyFill="1" applyBorder="1" applyAlignment="1">
      <alignment horizontal="right" vertical="center"/>
    </xf>
    <xf numFmtId="164" fontId="8" fillId="5" borderId="2" xfId="0" applyNumberFormat="1" applyFont="1" applyFill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right" vertical="center"/>
    </xf>
    <xf numFmtId="164" fontId="8" fillId="8" borderId="4" xfId="0" applyNumberFormat="1" applyFont="1" applyFill="1" applyBorder="1" applyAlignment="1">
      <alignment horizontal="right" vertical="center"/>
    </xf>
    <xf numFmtId="0" fontId="3" fillId="3" borderId="0" xfId="0" applyFont="1" applyFill="1"/>
    <xf numFmtId="166" fontId="8" fillId="5" borderId="2" xfId="0" applyNumberFormat="1" applyFont="1" applyFill="1" applyBorder="1" applyAlignment="1">
      <alignment horizontal="left" vertical="center"/>
    </xf>
    <xf numFmtId="166" fontId="8" fillId="8" borderId="2" xfId="0" applyNumberFormat="1" applyFont="1" applyFill="1" applyBorder="1" applyAlignment="1">
      <alignment horizontal="left" vertical="center"/>
    </xf>
    <xf numFmtId="0" fontId="9" fillId="11" borderId="0" xfId="0" applyFont="1" applyFill="1"/>
    <xf numFmtId="164" fontId="9" fillId="11" borderId="0" xfId="0" applyNumberFormat="1" applyFont="1" applyFill="1"/>
    <xf numFmtId="167" fontId="8" fillId="8" borderId="2" xfId="0" applyNumberFormat="1" applyFont="1" applyFill="1" applyBorder="1" applyAlignment="1">
      <alignment horizontal="left" vertical="center"/>
    </xf>
    <xf numFmtId="167" fontId="8" fillId="5" borderId="2" xfId="0" applyNumberFormat="1" applyFont="1" applyFill="1" applyBorder="1" applyAlignment="1">
      <alignment horizontal="left" vertical="center"/>
    </xf>
    <xf numFmtId="167" fontId="9" fillId="11" borderId="0" xfId="0" applyNumberFormat="1" applyFont="1" applyFill="1"/>
    <xf numFmtId="0" fontId="9" fillId="11" borderId="0" xfId="0" applyFont="1" applyFill="1" applyAlignment="1">
      <alignment horizontal="left" vertical="center"/>
    </xf>
    <xf numFmtId="164" fontId="9" fillId="11" borderId="0" xfId="0" applyNumberFormat="1" applyFont="1" applyFill="1" applyAlignment="1">
      <alignment horizontal="right" vertical="center"/>
    </xf>
    <xf numFmtId="0" fontId="7" fillId="10" borderId="0" xfId="0" applyFont="1" applyFill="1" applyAlignment="1">
      <alignment horizontal="center" vertical="center"/>
    </xf>
    <xf numFmtId="164" fontId="7" fillId="10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168" fontId="10" fillId="2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169" fontId="12" fillId="11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167" fontId="8" fillId="5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167" fontId="8" fillId="8" borderId="2" xfId="0" applyNumberFormat="1" applyFont="1" applyFill="1" applyBorder="1" applyAlignment="1">
      <alignment horizontal="center" vertical="center"/>
    </xf>
    <xf numFmtId="164" fontId="8" fillId="8" borderId="2" xfId="0" applyNumberFormat="1" applyFont="1" applyFill="1" applyBorder="1" applyAlignment="1">
      <alignment horizontal="center" vertical="center"/>
    </xf>
    <xf numFmtId="166" fontId="9" fillId="11" borderId="0" xfId="0" applyNumberFormat="1" applyFont="1" applyFill="1"/>
    <xf numFmtId="0" fontId="14" fillId="14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8" fillId="8" borderId="2" xfId="0" applyFont="1" applyFill="1" applyBorder="1"/>
    <xf numFmtId="0" fontId="8" fillId="8" borderId="2" xfId="0" applyFont="1" applyFill="1" applyBorder="1" applyAlignment="1">
      <alignment horizontal="center"/>
    </xf>
    <xf numFmtId="164" fontId="8" fillId="8" borderId="2" xfId="0" applyNumberFormat="1" applyFont="1" applyFill="1" applyBorder="1"/>
    <xf numFmtId="0" fontId="8" fillId="8" borderId="2" xfId="0" applyFont="1" applyFill="1" applyBorder="1" applyAlignment="1">
      <alignment vertical="center" wrapText="1"/>
    </xf>
    <xf numFmtId="0" fontId="8" fillId="5" borderId="2" xfId="0" applyFont="1" applyFill="1" applyBorder="1"/>
    <xf numFmtId="0" fontId="8" fillId="5" borderId="2" xfId="0" applyFont="1" applyFill="1" applyBorder="1" applyAlignment="1">
      <alignment horizontal="center"/>
    </xf>
    <xf numFmtId="164" fontId="8" fillId="5" borderId="2" xfId="0" applyNumberFormat="1" applyFont="1" applyFill="1" applyBorder="1"/>
    <xf numFmtId="0" fontId="8" fillId="5" borderId="2" xfId="0" applyFont="1" applyFill="1" applyBorder="1" applyAlignment="1">
      <alignment vertical="center" wrapText="1"/>
    </xf>
    <xf numFmtId="166" fontId="8" fillId="5" borderId="2" xfId="0" applyNumberFormat="1" applyFont="1" applyFill="1" applyBorder="1"/>
    <xf numFmtId="164" fontId="8" fillId="5" borderId="2" xfId="0" applyNumberFormat="1" applyFont="1" applyFill="1" applyBorder="1" applyAlignment="1">
      <alignment horizontal="center"/>
    </xf>
    <xf numFmtId="166" fontId="8" fillId="8" borderId="2" xfId="0" applyNumberFormat="1" applyFont="1" applyFill="1" applyBorder="1"/>
    <xf numFmtId="164" fontId="8" fillId="8" borderId="2" xfId="0" applyNumberFormat="1" applyFont="1" applyFill="1" applyBorder="1" applyAlignment="1">
      <alignment horizontal="center"/>
    </xf>
    <xf numFmtId="0" fontId="15" fillId="15" borderId="2" xfId="0" applyFont="1" applyFill="1" applyBorder="1"/>
    <xf numFmtId="0" fontId="16" fillId="15" borderId="2" xfId="0" applyFont="1" applyFill="1" applyBorder="1" applyAlignment="1">
      <alignment horizontal="center"/>
    </xf>
    <xf numFmtId="166" fontId="16" fillId="15" borderId="2" xfId="0" applyNumberFormat="1" applyFont="1" applyFill="1" applyBorder="1"/>
    <xf numFmtId="166" fontId="17" fillId="15" borderId="2" xfId="0" applyNumberFormat="1" applyFont="1" applyFill="1" applyBorder="1"/>
    <xf numFmtId="0" fontId="18" fillId="15" borderId="2" xfId="0" applyFont="1" applyFill="1" applyBorder="1" applyAlignment="1">
      <alignment vertical="center" wrapText="1"/>
    </xf>
    <xf numFmtId="0" fontId="15" fillId="5" borderId="2" xfId="0" applyFont="1" applyFill="1" applyBorder="1"/>
    <xf numFmtId="0" fontId="19" fillId="5" borderId="2" xfId="0" applyFont="1" applyFill="1" applyBorder="1" applyAlignment="1">
      <alignment horizontal="center"/>
    </xf>
    <xf numFmtId="166" fontId="17" fillId="5" borderId="2" xfId="0" applyNumberFormat="1" applyFont="1" applyFill="1" applyBorder="1"/>
    <xf numFmtId="0" fontId="18" fillId="5" borderId="2" xfId="0" applyFont="1" applyFill="1" applyBorder="1" applyAlignment="1">
      <alignment vertical="center" wrapText="1"/>
    </xf>
    <xf numFmtId="166" fontId="14" fillId="14" borderId="0" xfId="0" applyNumberFormat="1" applyFont="1" applyFill="1"/>
    <xf numFmtId="0" fontId="0" fillId="14" borderId="0" xfId="0" applyFill="1"/>
    <xf numFmtId="0" fontId="19" fillId="15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166" fontId="16" fillId="5" borderId="2" xfId="0" applyNumberFormat="1" applyFont="1" applyFill="1" applyBorder="1"/>
    <xf numFmtId="0" fontId="21" fillId="5" borderId="2" xfId="0" applyFont="1" applyFill="1" applyBorder="1" applyAlignment="1">
      <alignment horizontal="center"/>
    </xf>
    <xf numFmtId="0" fontId="21" fillId="15" borderId="2" xfId="0" applyFont="1" applyFill="1" applyBorder="1" applyAlignment="1">
      <alignment horizontal="center"/>
    </xf>
    <xf numFmtId="166" fontId="8" fillId="8" borderId="3" xfId="0" applyNumberFormat="1" applyFont="1" applyFill="1" applyBorder="1" applyAlignment="1">
      <alignment horizontal="left" vertical="center"/>
    </xf>
    <xf numFmtId="164" fontId="8" fillId="8" borderId="3" xfId="0" applyNumberFormat="1" applyFont="1" applyFill="1" applyBorder="1" applyAlignment="1">
      <alignment horizontal="left" vertical="center"/>
    </xf>
    <xf numFmtId="166" fontId="8" fillId="5" borderId="3" xfId="0" applyNumberFormat="1" applyFont="1" applyFill="1" applyBorder="1" applyAlignment="1">
      <alignment horizontal="left" vertical="center"/>
    </xf>
    <xf numFmtId="0" fontId="22" fillId="1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4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9" fillId="11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left" vertical="center"/>
    </xf>
    <xf numFmtId="0" fontId="3" fillId="13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left" vertical="center" indent="1"/>
    </xf>
    <xf numFmtId="0" fontId="14" fillId="14" borderId="0" xfId="0" applyFont="1" applyFill="1" applyAlignment="1">
      <alignment horizontal="right"/>
    </xf>
    <xf numFmtId="0" fontId="20" fillId="9" borderId="0" xfId="0" applyFont="1" applyFill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/>
    </xf>
    <xf numFmtId="0" fontId="0" fillId="0" borderId="4" xfId="0" applyBorder="1"/>
    <xf numFmtId="0" fontId="0" fillId="0" borderId="3" xfId="0" applyBorder="1"/>
    <xf numFmtId="0" fontId="9" fillId="11" borderId="0" xfId="0" applyFont="1" applyFill="1" applyAlignment="1">
      <alignment horizontal="right"/>
    </xf>
    <xf numFmtId="0" fontId="8" fillId="5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6B3C"/>
      <rgbColor rgb="FF000080"/>
      <rgbColor rgb="FF548235"/>
      <rgbColor rgb="FF800080"/>
      <rgbColor rgb="FF008080"/>
      <rgbColor rgb="FFCCCCCC"/>
      <rgbColor rgb="FF888888"/>
      <rgbColor rgb="FF9999FF"/>
      <rgbColor rgb="FF595959"/>
      <rgbColor rgb="FFFFF2CC"/>
      <rgbColor rgb="FFE8F5EE"/>
      <rgbColor rgb="FF660066"/>
      <rgbColor rgb="FFFF8080"/>
      <rgbColor rgb="FF2E75B6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B"/>
      <rgbColor rgb="FFE2EFDA"/>
      <rgbColor rgb="FFF2F2F2"/>
      <rgbColor rgb="FFB8CCE4"/>
      <rgbColor rgb="FFFF99CC"/>
      <rgbColor rgb="FFCC99FF"/>
      <rgbColor rgb="FFEEF3FB"/>
      <rgbColor rgb="FF4472C4"/>
      <rgbColor rgb="FF33CCCC"/>
      <rgbColor rgb="FF99CC00"/>
      <rgbColor rgb="FFFFCC00"/>
      <rgbColor rgb="FFFF9900"/>
      <rgbColor rgb="FFC55A11"/>
      <rgbColor rgb="FF666666"/>
      <rgbColor rgb="FF969696"/>
      <rgbColor rgb="FF1F4E79"/>
      <rgbColor rgb="FF2E8B57"/>
      <rgbColor rgb="FF375623"/>
      <rgbColor rgb="FF2D5016"/>
      <rgbColor rgb="FF7D4F00"/>
      <rgbColor rgb="FF993366"/>
      <rgbColor rgb="FF2E5496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A1:H70"/>
  <sheetViews>
    <sheetView showGridLines="0" tabSelected="1" topLeftCell="B37" zoomScaleNormal="100" workbookViewId="0">
      <selection activeCell="B51" sqref="B51"/>
    </sheetView>
  </sheetViews>
  <sheetFormatPr defaultColWidth="8.6640625" defaultRowHeight="14.4" x14ac:dyDescent="0.3"/>
  <cols>
    <col min="1" max="1" width="3" hidden="1" customWidth="1"/>
    <col min="2" max="2" width="40.77734375" customWidth="1"/>
    <col min="3" max="3" width="14" customWidth="1"/>
    <col min="4" max="4" width="13.33203125" customWidth="1"/>
    <col min="5" max="5" width="14.5546875" customWidth="1"/>
    <col min="6" max="6" width="15.109375" customWidth="1"/>
    <col min="7" max="7" width="65.33203125" customWidth="1"/>
    <col min="8" max="8" width="20" customWidth="1"/>
  </cols>
  <sheetData>
    <row r="1" spans="1:8" ht="42" customHeight="1" x14ac:dyDescent="0.3">
      <c r="B1" s="79" t="s">
        <v>0</v>
      </c>
      <c r="C1" s="80"/>
      <c r="D1" s="80"/>
      <c r="E1" s="80"/>
      <c r="F1" s="80"/>
      <c r="G1" s="80"/>
      <c r="H1" s="80"/>
    </row>
    <row r="2" spans="1:8" ht="19.5" customHeight="1" x14ac:dyDescent="0.3">
      <c r="B2" s="83" t="s">
        <v>1</v>
      </c>
      <c r="C2" s="80"/>
      <c r="D2" s="80"/>
      <c r="E2" s="80"/>
      <c r="F2" s="80"/>
      <c r="G2" s="80"/>
      <c r="H2" s="80"/>
    </row>
    <row r="3" spans="1:8" ht="6" customHeight="1" x14ac:dyDescent="0.3">
      <c r="B3" s="80"/>
      <c r="C3" s="80"/>
      <c r="D3" s="80"/>
      <c r="E3" s="80"/>
      <c r="F3" s="80"/>
      <c r="G3" s="80"/>
      <c r="H3" s="80"/>
    </row>
    <row r="4" spans="1:8" ht="21.75" customHeight="1" x14ac:dyDescent="0.3">
      <c r="B4" s="84" t="s">
        <v>2</v>
      </c>
      <c r="C4" s="80"/>
      <c r="D4" s="80"/>
      <c r="E4" s="80"/>
      <c r="F4" s="80"/>
      <c r="G4" s="80"/>
      <c r="H4" s="80"/>
    </row>
    <row r="5" spans="1:8" ht="21.75" customHeight="1" x14ac:dyDescent="0.3">
      <c r="B5" s="81" t="s">
        <v>3</v>
      </c>
      <c r="C5" s="80"/>
      <c r="D5" s="7">
        <v>75200</v>
      </c>
      <c r="E5" s="8"/>
      <c r="F5" s="87" t="s">
        <v>4</v>
      </c>
      <c r="G5" s="80"/>
      <c r="H5" s="9">
        <v>215000</v>
      </c>
    </row>
    <row r="6" spans="1:8" ht="21.75" customHeight="1" x14ac:dyDescent="0.3">
      <c r="B6" s="81" t="s">
        <v>5</v>
      </c>
      <c r="C6" s="80"/>
      <c r="D6" s="7">
        <v>81125</v>
      </c>
      <c r="E6" s="8"/>
      <c r="F6" s="87" t="s">
        <v>6</v>
      </c>
      <c r="G6" s="80"/>
      <c r="H6" s="9">
        <v>230000</v>
      </c>
    </row>
    <row r="7" spans="1:8" ht="21.75" customHeight="1" x14ac:dyDescent="0.3">
      <c r="B7" s="81" t="s">
        <v>7</v>
      </c>
      <c r="C7" s="80"/>
      <c r="D7" s="7">
        <v>160000</v>
      </c>
      <c r="E7" s="8"/>
      <c r="F7" s="87" t="s">
        <v>8</v>
      </c>
      <c r="G7" s="80"/>
      <c r="H7" s="9">
        <f>H5-D9</f>
        <v>73349.416666666686</v>
      </c>
    </row>
    <row r="8" spans="1:8" ht="21.75" customHeight="1" x14ac:dyDescent="0.3">
      <c r="B8" s="81" t="s">
        <v>9</v>
      </c>
      <c r="C8" s="80"/>
      <c r="D8" s="7">
        <f>F28+F40+F55</f>
        <v>60525.583333333328</v>
      </c>
      <c r="E8" s="8"/>
      <c r="F8" s="87" t="s">
        <v>10</v>
      </c>
      <c r="G8" s="80"/>
      <c r="H8" s="9">
        <f>H6-D9</f>
        <v>88349.416666666686</v>
      </c>
    </row>
    <row r="9" spans="1:8" ht="21.75" customHeight="1" x14ac:dyDescent="0.3">
      <c r="B9" s="84" t="s">
        <v>11</v>
      </c>
      <c r="C9" s="80"/>
      <c r="D9" s="10">
        <f>D6+D8</f>
        <v>141650.58333333331</v>
      </c>
      <c r="E9" s="8"/>
      <c r="F9" s="85" t="s">
        <v>12</v>
      </c>
      <c r="G9" s="80"/>
      <c r="H9" s="11">
        <f>(H5-D9)/D9</f>
        <v>0.51781937596444794</v>
      </c>
    </row>
    <row r="10" spans="1:8" ht="21.75" customHeight="1" x14ac:dyDescent="0.3">
      <c r="B10" s="81" t="s">
        <v>13</v>
      </c>
      <c r="C10" s="80"/>
      <c r="D10" s="7">
        <f>D7+F21</f>
        <v>160000</v>
      </c>
      <c r="E10" s="8"/>
      <c r="F10" s="87" t="s">
        <v>14</v>
      </c>
      <c r="G10" s="80"/>
      <c r="H10" s="12">
        <f>(H6-D9)/D9</f>
        <v>0.62371375103173499</v>
      </c>
    </row>
    <row r="11" spans="1:8" ht="3.75" customHeight="1" x14ac:dyDescent="0.3"/>
    <row r="12" spans="1:8" ht="15.75" customHeight="1" x14ac:dyDescent="0.3">
      <c r="B12" s="82" t="s">
        <v>15</v>
      </c>
      <c r="C12" s="80"/>
      <c r="D12" s="80"/>
      <c r="E12" s="80"/>
      <c r="F12" s="80"/>
      <c r="G12" s="80"/>
      <c r="H12" s="80"/>
    </row>
    <row r="13" spans="1:8" ht="7.5" customHeight="1" x14ac:dyDescent="0.3"/>
    <row r="14" spans="1:8" ht="21.75" customHeight="1" x14ac:dyDescent="0.3">
      <c r="B14" s="84" t="s">
        <v>16</v>
      </c>
      <c r="C14" s="80"/>
      <c r="D14" s="80"/>
      <c r="E14" s="80"/>
      <c r="F14" s="80"/>
      <c r="G14" s="80"/>
      <c r="H14" s="80"/>
    </row>
    <row r="15" spans="1:8" ht="30" customHeight="1" x14ac:dyDescent="0.3">
      <c r="A15" s="13"/>
      <c r="B15" s="2" t="s">
        <v>17</v>
      </c>
      <c r="C15" s="2" t="s">
        <v>18</v>
      </c>
      <c r="D15" s="2" t="s">
        <v>19</v>
      </c>
      <c r="E15" s="2" t="s">
        <v>19</v>
      </c>
      <c r="F15" s="14" t="s">
        <v>20</v>
      </c>
      <c r="G15" s="2" t="s">
        <v>21</v>
      </c>
      <c r="H15" s="2" t="s">
        <v>22</v>
      </c>
    </row>
    <row r="16" spans="1:8" ht="18" customHeight="1" x14ac:dyDescent="0.3">
      <c r="B16" s="1" t="s">
        <v>23</v>
      </c>
      <c r="C16" s="15">
        <v>75200</v>
      </c>
      <c r="D16" s="1" t="s">
        <v>19</v>
      </c>
      <c r="E16" s="1" t="s">
        <v>19</v>
      </c>
      <c r="F16" s="16">
        <f>C16</f>
        <v>75200</v>
      </c>
      <c r="G16" s="1" t="s">
        <v>24</v>
      </c>
      <c r="H16" s="1" t="s">
        <v>25</v>
      </c>
    </row>
    <row r="17" spans="1:8" ht="18" customHeight="1" x14ac:dyDescent="0.3">
      <c r="B17" s="5" t="s">
        <v>26</v>
      </c>
      <c r="C17" s="17">
        <v>71440</v>
      </c>
      <c r="D17" s="5" t="s">
        <v>19</v>
      </c>
      <c r="E17" s="5" t="s">
        <v>19</v>
      </c>
      <c r="F17" s="18">
        <f>C17</f>
        <v>71440</v>
      </c>
      <c r="G17" s="5" t="s">
        <v>27</v>
      </c>
      <c r="H17" s="5" t="s">
        <v>28</v>
      </c>
    </row>
    <row r="18" spans="1:8" ht="18" customHeight="1" x14ac:dyDescent="0.3">
      <c r="B18" s="1" t="s">
        <v>29</v>
      </c>
      <c r="C18" s="76">
        <v>9685</v>
      </c>
      <c r="D18" s="1" t="s">
        <v>19</v>
      </c>
      <c r="E18" s="1" t="s">
        <v>19</v>
      </c>
      <c r="F18" s="16">
        <f>C18</f>
        <v>9685</v>
      </c>
      <c r="G18" s="1" t="s">
        <v>30</v>
      </c>
      <c r="H18" s="1" t="s">
        <v>31</v>
      </c>
    </row>
    <row r="19" spans="1:8" ht="18" customHeight="1" x14ac:dyDescent="0.3">
      <c r="B19" s="54" t="s">
        <v>32</v>
      </c>
      <c r="C19" s="17">
        <v>83375</v>
      </c>
      <c r="D19" s="5" t="s">
        <v>19</v>
      </c>
      <c r="E19" s="5" t="s">
        <v>19</v>
      </c>
      <c r="F19" s="18">
        <f>C19</f>
        <v>83375</v>
      </c>
      <c r="G19" s="5" t="s">
        <v>33</v>
      </c>
      <c r="H19" s="5" t="s">
        <v>34</v>
      </c>
    </row>
    <row r="20" spans="1:8" ht="18" customHeight="1" x14ac:dyDescent="0.3">
      <c r="B20" s="1" t="s">
        <v>35</v>
      </c>
      <c r="C20" s="17">
        <v>2250</v>
      </c>
      <c r="D20" s="5" t="s">
        <v>19</v>
      </c>
      <c r="E20" s="5" t="s">
        <v>19</v>
      </c>
      <c r="F20" s="19">
        <f>C20</f>
        <v>2250</v>
      </c>
      <c r="G20" s="5" t="s">
        <v>36</v>
      </c>
      <c r="H20" s="5" t="s">
        <v>34</v>
      </c>
    </row>
    <row r="21" spans="1:8" ht="22.8" customHeight="1" x14ac:dyDescent="0.3">
      <c r="B21" s="86" t="s">
        <v>37</v>
      </c>
      <c r="C21" s="80"/>
      <c r="D21" s="80"/>
      <c r="E21" s="80"/>
      <c r="F21" s="80"/>
      <c r="G21" s="80"/>
      <c r="H21" s="80"/>
    </row>
    <row r="22" spans="1:8" ht="9.6" customHeight="1" x14ac:dyDescent="0.3"/>
    <row r="23" spans="1:8" ht="21.75" customHeight="1" x14ac:dyDescent="0.3">
      <c r="B23" s="6" t="s">
        <v>38</v>
      </c>
      <c r="C23" s="20"/>
      <c r="D23" s="20"/>
      <c r="E23" s="20"/>
      <c r="F23" s="20"/>
      <c r="G23" s="20"/>
      <c r="H23" s="20"/>
    </row>
    <row r="24" spans="1:8" ht="30" customHeight="1" x14ac:dyDescent="0.3">
      <c r="A24" s="13"/>
      <c r="B24" s="2" t="s">
        <v>17</v>
      </c>
      <c r="C24" s="2" t="s">
        <v>39</v>
      </c>
      <c r="D24" s="2" t="s">
        <v>40</v>
      </c>
      <c r="E24" s="2" t="s">
        <v>41</v>
      </c>
      <c r="F24" s="14" t="s">
        <v>42</v>
      </c>
      <c r="G24" s="2" t="s">
        <v>21</v>
      </c>
      <c r="H24" s="2" t="s">
        <v>43</v>
      </c>
    </row>
    <row r="25" spans="1:8" ht="33" customHeight="1" x14ac:dyDescent="0.3">
      <c r="B25" s="3" t="s">
        <v>44</v>
      </c>
      <c r="C25" s="5" t="s">
        <v>45</v>
      </c>
      <c r="D25" s="5" t="s">
        <v>45</v>
      </c>
      <c r="E25" s="21">
        <v>10627</v>
      </c>
      <c r="F25" s="18">
        <f>E25</f>
        <v>10627</v>
      </c>
      <c r="G25" s="5" t="s">
        <v>46</v>
      </c>
      <c r="H25" s="5" t="s">
        <v>47</v>
      </c>
    </row>
    <row r="26" spans="1:8" ht="24.6" customHeight="1" x14ac:dyDescent="0.3">
      <c r="B26" s="1" t="s">
        <v>48</v>
      </c>
      <c r="C26" s="1" t="s">
        <v>45</v>
      </c>
      <c r="D26" s="1" t="s">
        <v>45</v>
      </c>
      <c r="E26" s="22">
        <v>8267.25</v>
      </c>
      <c r="F26" s="16">
        <f>E26</f>
        <v>8267.25</v>
      </c>
      <c r="G26" s="1" t="s">
        <v>49</v>
      </c>
      <c r="H26" s="1" t="s">
        <v>47</v>
      </c>
    </row>
    <row r="27" spans="1:8" ht="31.2" customHeight="1" x14ac:dyDescent="0.3">
      <c r="B27" s="50" t="s">
        <v>50</v>
      </c>
      <c r="C27" s="1" t="s">
        <v>45</v>
      </c>
      <c r="D27" s="1" t="s">
        <v>45</v>
      </c>
      <c r="E27" s="22">
        <v>4300</v>
      </c>
      <c r="F27" s="16">
        <f>IF(ISNUMBER(E27),E27,"")</f>
        <v>4300</v>
      </c>
      <c r="G27" s="1" t="s">
        <v>52</v>
      </c>
      <c r="H27" s="1" t="s">
        <v>47</v>
      </c>
    </row>
    <row r="28" spans="1:8" ht="21.75" customHeight="1" x14ac:dyDescent="0.3">
      <c r="B28" s="4" t="s">
        <v>53</v>
      </c>
      <c r="C28" s="23"/>
      <c r="D28" s="23"/>
      <c r="E28" s="23"/>
      <c r="F28" s="24">
        <f>SUM(F25:F27)</f>
        <v>23194.25</v>
      </c>
      <c r="G28" s="23"/>
      <c r="H28" s="23"/>
    </row>
    <row r="29" spans="1:8" ht="6" customHeight="1" x14ac:dyDescent="0.3"/>
    <row r="30" spans="1:8" ht="21.75" customHeight="1" x14ac:dyDescent="0.3">
      <c r="B30" s="6" t="s">
        <v>54</v>
      </c>
      <c r="C30" s="20"/>
      <c r="D30" s="20"/>
      <c r="E30" s="20"/>
      <c r="F30" s="20"/>
      <c r="G30" s="20"/>
      <c r="H30" s="20"/>
    </row>
    <row r="31" spans="1:8" ht="30" customHeight="1" x14ac:dyDescent="0.3">
      <c r="A31" s="13"/>
      <c r="B31" s="2" t="s">
        <v>17</v>
      </c>
      <c r="C31" s="2" t="s">
        <v>39</v>
      </c>
      <c r="D31" s="2" t="s">
        <v>40</v>
      </c>
      <c r="E31" s="2" t="s">
        <v>41</v>
      </c>
      <c r="F31" s="14" t="s">
        <v>42</v>
      </c>
      <c r="G31" s="2" t="s">
        <v>21</v>
      </c>
      <c r="H31" s="2" t="s">
        <v>43</v>
      </c>
    </row>
    <row r="32" spans="1:8" ht="18" customHeight="1" x14ac:dyDescent="0.3">
      <c r="B32" s="1" t="s">
        <v>55</v>
      </c>
      <c r="C32" s="22">
        <v>1100</v>
      </c>
      <c r="D32" s="25">
        <f>'PERT Labor Estimates'!G7</f>
        <v>27.166666666666668</v>
      </c>
      <c r="E32" s="22">
        <f>'PERT Labor Estimates'!H7</f>
        <v>679.16666666666674</v>
      </c>
      <c r="F32" s="16">
        <f t="shared" ref="F32:F39" si="0">C32+IF(ISNUMBER(E32),E32,0)</f>
        <v>1779.1666666666667</v>
      </c>
      <c r="G32" s="1" t="s">
        <v>56</v>
      </c>
      <c r="H32" s="1" t="s">
        <v>57</v>
      </c>
    </row>
    <row r="33" spans="1:8" ht="18" customHeight="1" x14ac:dyDescent="0.3">
      <c r="B33" s="1" t="s">
        <v>58</v>
      </c>
      <c r="C33" s="22">
        <f>'Line Item Details'!E14</f>
        <v>214</v>
      </c>
      <c r="D33" s="25">
        <f>'PERT Labor Estimates'!G8</f>
        <v>30</v>
      </c>
      <c r="E33" s="22">
        <f>'PERT Labor Estimates'!H8</f>
        <v>750</v>
      </c>
      <c r="F33" s="16">
        <f t="shared" si="0"/>
        <v>964</v>
      </c>
      <c r="G33" s="1" t="s">
        <v>59</v>
      </c>
      <c r="H33" s="1" t="s">
        <v>57</v>
      </c>
    </row>
    <row r="34" spans="1:8" ht="18" customHeight="1" x14ac:dyDescent="0.3">
      <c r="B34" s="1" t="s">
        <v>60</v>
      </c>
      <c r="C34" s="22">
        <v>350</v>
      </c>
      <c r="D34" s="25">
        <f>'PERT Labor Estimates'!G9</f>
        <v>25</v>
      </c>
      <c r="E34" s="22">
        <f>'PERT Labor Estimates'!H9</f>
        <v>625</v>
      </c>
      <c r="F34" s="16">
        <f t="shared" si="0"/>
        <v>975</v>
      </c>
      <c r="G34" s="1" t="s">
        <v>61</v>
      </c>
      <c r="H34" s="1" t="s">
        <v>57</v>
      </c>
    </row>
    <row r="35" spans="1:8" ht="18" customHeight="1" x14ac:dyDescent="0.3">
      <c r="B35" s="1" t="s">
        <v>62</v>
      </c>
      <c r="C35" s="75">
        <v>500</v>
      </c>
      <c r="D35" s="25">
        <f>'PERT Labor Estimates'!G11</f>
        <v>20.833333333333332</v>
      </c>
      <c r="E35" s="22">
        <f>'PERT Labor Estimates'!H11</f>
        <v>520.83333333333326</v>
      </c>
      <c r="F35" s="16">
        <f t="shared" si="0"/>
        <v>1020.8333333333333</v>
      </c>
      <c r="G35" s="1"/>
      <c r="H35" s="1"/>
    </row>
    <row r="36" spans="1:8" ht="18" customHeight="1" x14ac:dyDescent="0.3">
      <c r="B36" s="5" t="s">
        <v>63</v>
      </c>
      <c r="C36" s="77">
        <v>365</v>
      </c>
      <c r="D36" s="26">
        <f>'PERT Labor Estimates'!G10</f>
        <v>38</v>
      </c>
      <c r="E36" s="21">
        <f>'PERT Labor Estimates'!H10</f>
        <v>950</v>
      </c>
      <c r="F36" s="18">
        <f t="shared" si="0"/>
        <v>1315</v>
      </c>
      <c r="G36" s="5" t="s">
        <v>64</v>
      </c>
      <c r="H36" s="5" t="s">
        <v>57</v>
      </c>
    </row>
    <row r="37" spans="1:8" ht="18" customHeight="1" x14ac:dyDescent="0.3">
      <c r="B37" s="5" t="s">
        <v>65</v>
      </c>
      <c r="C37" s="21">
        <v>1500</v>
      </c>
      <c r="D37" s="26">
        <f>'PERT Labor Estimates'!G12</f>
        <v>60.833333333333336</v>
      </c>
      <c r="E37" s="21">
        <f>'PERT Labor Estimates'!H12</f>
        <v>1520.8333333333335</v>
      </c>
      <c r="F37" s="18">
        <f t="shared" si="0"/>
        <v>3020.8333333333335</v>
      </c>
      <c r="G37" s="5" t="s">
        <v>66</v>
      </c>
      <c r="H37" s="5" t="s">
        <v>57</v>
      </c>
    </row>
    <row r="38" spans="1:8" ht="18" customHeight="1" x14ac:dyDescent="0.3">
      <c r="B38" s="1" t="s">
        <v>67</v>
      </c>
      <c r="C38" s="22">
        <v>100</v>
      </c>
      <c r="D38" s="25">
        <f>'PERT Labor Estimates'!G13</f>
        <v>25.833333333333332</v>
      </c>
      <c r="E38" s="22">
        <f>'PERT Labor Estimates'!H13</f>
        <v>645.83333333333326</v>
      </c>
      <c r="F38" s="16">
        <f t="shared" si="0"/>
        <v>745.83333333333326</v>
      </c>
      <c r="G38" s="1" t="s">
        <v>68</v>
      </c>
      <c r="H38" s="1" t="s">
        <v>57</v>
      </c>
    </row>
    <row r="39" spans="1:8" ht="18" customHeight="1" x14ac:dyDescent="0.3">
      <c r="B39" s="5" t="s">
        <v>69</v>
      </c>
      <c r="C39" s="21">
        <v>5750</v>
      </c>
      <c r="D39" s="26">
        <f>'PERT Labor Estimates'!G14</f>
        <v>29.333333333333332</v>
      </c>
      <c r="E39" s="21">
        <f>'PERT Labor Estimates'!H14</f>
        <v>733.33333333333326</v>
      </c>
      <c r="F39" s="18">
        <f t="shared" si="0"/>
        <v>6483.333333333333</v>
      </c>
      <c r="G39" s="5" t="s">
        <v>70</v>
      </c>
      <c r="H39" s="5" t="s">
        <v>57</v>
      </c>
    </row>
    <row r="40" spans="1:8" ht="21.75" customHeight="1" x14ac:dyDescent="0.3">
      <c r="B40" s="4" t="s">
        <v>71</v>
      </c>
      <c r="C40" s="23"/>
      <c r="D40" s="27">
        <f>SUM(D32:D39)</f>
        <v>257</v>
      </c>
      <c r="E40" s="24">
        <f>SUM(E32:E39)</f>
        <v>6425</v>
      </c>
      <c r="F40" s="24">
        <f>SUM(F32:F39)</f>
        <v>16304</v>
      </c>
      <c r="G40" s="23"/>
      <c r="H40" s="23"/>
    </row>
    <row r="41" spans="1:8" ht="6" customHeight="1" x14ac:dyDescent="0.3"/>
    <row r="42" spans="1:8" ht="21.75" customHeight="1" x14ac:dyDescent="0.3">
      <c r="B42" s="6" t="s">
        <v>72</v>
      </c>
      <c r="C42" s="20"/>
      <c r="D42" s="20"/>
      <c r="E42" s="20"/>
      <c r="F42" s="20"/>
      <c r="G42" s="20"/>
      <c r="H42" s="20"/>
    </row>
    <row r="43" spans="1:8" ht="30" customHeight="1" x14ac:dyDescent="0.3">
      <c r="A43" s="13"/>
      <c r="B43" s="2" t="s">
        <v>17</v>
      </c>
      <c r="C43" s="2" t="s">
        <v>39</v>
      </c>
      <c r="D43" s="2" t="s">
        <v>40</v>
      </c>
      <c r="E43" s="2" t="s">
        <v>41</v>
      </c>
      <c r="F43" s="14" t="s">
        <v>42</v>
      </c>
      <c r="G43" s="2" t="s">
        <v>21</v>
      </c>
      <c r="H43" s="2" t="s">
        <v>43</v>
      </c>
    </row>
    <row r="44" spans="1:8" ht="18" customHeight="1" x14ac:dyDescent="0.3">
      <c r="B44" s="1" t="s">
        <v>73</v>
      </c>
      <c r="C44" s="22">
        <v>600</v>
      </c>
      <c r="D44" s="25">
        <f>'PERT Labor Estimates'!G16</f>
        <v>6.5</v>
      </c>
      <c r="E44" s="22">
        <f>'PERT Labor Estimates'!H16</f>
        <v>162.5</v>
      </c>
      <c r="F44" s="16">
        <f t="shared" ref="F44:F54" si="1">C44+IF(ISNUMBER(E44),E44,0)</f>
        <v>762.5</v>
      </c>
      <c r="G44" s="1" t="s">
        <v>74</v>
      </c>
      <c r="H44" s="1" t="s">
        <v>57</v>
      </c>
    </row>
    <row r="45" spans="1:8" ht="18" customHeight="1" x14ac:dyDescent="0.3">
      <c r="B45" s="5" t="s">
        <v>75</v>
      </c>
      <c r="C45" s="21">
        <v>3000</v>
      </c>
      <c r="D45" s="26">
        <f>'PERT Labor Estimates'!G17</f>
        <v>80</v>
      </c>
      <c r="E45" s="21">
        <f>'PERT Labor Estimates'!H17</f>
        <v>2000</v>
      </c>
      <c r="F45" s="18">
        <f t="shared" si="1"/>
        <v>5000</v>
      </c>
      <c r="G45" s="5" t="s">
        <v>215</v>
      </c>
      <c r="H45" s="5" t="s">
        <v>57</v>
      </c>
    </row>
    <row r="46" spans="1:8" ht="18" customHeight="1" x14ac:dyDescent="0.3">
      <c r="B46" s="50" t="s">
        <v>76</v>
      </c>
      <c r="C46" s="22">
        <v>385</v>
      </c>
      <c r="D46" s="25">
        <f>'PERT Labor Estimates'!G18</f>
        <v>12.333333333333334</v>
      </c>
      <c r="E46" s="22">
        <f>'PERT Labor Estimates'!H18</f>
        <v>308.33333333333337</v>
      </c>
      <c r="F46" s="16">
        <f t="shared" si="1"/>
        <v>693.33333333333337</v>
      </c>
      <c r="G46" s="1" t="s">
        <v>77</v>
      </c>
      <c r="H46" s="1" t="s">
        <v>57</v>
      </c>
    </row>
    <row r="47" spans="1:8" ht="18" customHeight="1" x14ac:dyDescent="0.3">
      <c r="B47" s="5" t="s">
        <v>78</v>
      </c>
      <c r="C47" s="21">
        <v>300</v>
      </c>
      <c r="D47" s="26">
        <f>'PERT Labor Estimates'!G19</f>
        <v>12.333333333333334</v>
      </c>
      <c r="E47" s="21">
        <f>'PERT Labor Estimates'!H19</f>
        <v>308.33333333333337</v>
      </c>
      <c r="F47" s="18">
        <f t="shared" si="1"/>
        <v>608.33333333333337</v>
      </c>
      <c r="G47" s="5" t="s">
        <v>79</v>
      </c>
      <c r="H47" s="5" t="s">
        <v>57</v>
      </c>
    </row>
    <row r="48" spans="1:8" ht="18" customHeight="1" x14ac:dyDescent="0.3">
      <c r="B48" s="50" t="s">
        <v>80</v>
      </c>
      <c r="C48" s="22">
        <v>400</v>
      </c>
      <c r="D48" s="25">
        <f>'PERT Labor Estimates'!G20</f>
        <v>54.333333333333336</v>
      </c>
      <c r="E48" s="22">
        <f>'PERT Labor Estimates'!H20</f>
        <v>1358.3333333333335</v>
      </c>
      <c r="F48" s="16">
        <f t="shared" si="1"/>
        <v>1758.3333333333335</v>
      </c>
      <c r="G48" s="1" t="s">
        <v>81</v>
      </c>
      <c r="H48" s="1" t="s">
        <v>57</v>
      </c>
    </row>
    <row r="49" spans="2:8" ht="18" customHeight="1" x14ac:dyDescent="0.3">
      <c r="B49" s="5" t="s">
        <v>82</v>
      </c>
      <c r="C49" s="21">
        <v>6500</v>
      </c>
      <c r="D49" s="26">
        <f>'PERT Labor Estimates'!G21</f>
        <v>41.333333333333336</v>
      </c>
      <c r="E49" s="21">
        <f>'PERT Labor Estimates'!H21</f>
        <v>1033.3333333333335</v>
      </c>
      <c r="F49" s="18">
        <f t="shared" si="1"/>
        <v>7533.3333333333339</v>
      </c>
      <c r="G49" s="5" t="s">
        <v>83</v>
      </c>
      <c r="H49" s="5" t="s">
        <v>57</v>
      </c>
    </row>
    <row r="50" spans="2:8" ht="18" customHeight="1" x14ac:dyDescent="0.3">
      <c r="B50" s="1" t="s">
        <v>84</v>
      </c>
      <c r="C50" s="22">
        <v>100</v>
      </c>
      <c r="D50" s="25">
        <f>'PERT Labor Estimates'!G22</f>
        <v>8</v>
      </c>
      <c r="E50" s="22">
        <f>'PERT Labor Estimates'!H22</f>
        <v>200</v>
      </c>
      <c r="F50" s="16">
        <f t="shared" si="1"/>
        <v>300</v>
      </c>
      <c r="G50" s="1" t="s">
        <v>85</v>
      </c>
      <c r="H50" s="1" t="s">
        <v>57</v>
      </c>
    </row>
    <row r="51" spans="2:8" ht="18" customHeight="1" x14ac:dyDescent="0.3">
      <c r="B51" s="5" t="s">
        <v>214</v>
      </c>
      <c r="C51" s="21">
        <v>689</v>
      </c>
      <c r="D51" s="26">
        <f>'PERT Labor Estimates'!G23</f>
        <v>21.333333333333332</v>
      </c>
      <c r="E51" s="21">
        <f>'PERT Labor Estimates'!H23</f>
        <v>533.33333333333326</v>
      </c>
      <c r="F51" s="18">
        <f t="shared" si="1"/>
        <v>1222.3333333333333</v>
      </c>
      <c r="G51" s="5" t="s">
        <v>87</v>
      </c>
      <c r="H51" s="5" t="s">
        <v>57</v>
      </c>
    </row>
    <row r="52" spans="2:8" ht="18" customHeight="1" x14ac:dyDescent="0.3">
      <c r="B52" s="1" t="s">
        <v>211</v>
      </c>
      <c r="C52" s="22">
        <v>135</v>
      </c>
      <c r="D52" s="25">
        <f>'PERT Labor Estimates'!G24</f>
        <v>10.333333333333334</v>
      </c>
      <c r="E52" s="22">
        <f>'PERT Labor Estimates'!H24</f>
        <v>258.33333333333337</v>
      </c>
      <c r="F52" s="16">
        <f t="shared" si="1"/>
        <v>393.33333333333337</v>
      </c>
      <c r="G52" s="1" t="s">
        <v>89</v>
      </c>
      <c r="H52" s="1" t="s">
        <v>57</v>
      </c>
    </row>
    <row r="53" spans="2:8" ht="18" customHeight="1" x14ac:dyDescent="0.3">
      <c r="B53" s="5" t="s">
        <v>212</v>
      </c>
      <c r="C53" s="21">
        <v>410</v>
      </c>
      <c r="D53" s="26">
        <f>'PERT Labor Estimates'!G25</f>
        <v>29.333333333333332</v>
      </c>
      <c r="E53" s="21">
        <f>'PERT Labor Estimates'!H25</f>
        <v>733.33333333333326</v>
      </c>
      <c r="F53" s="18">
        <f t="shared" si="1"/>
        <v>1143.3333333333333</v>
      </c>
      <c r="G53" s="5" t="s">
        <v>213</v>
      </c>
      <c r="H53" s="5" t="s">
        <v>57</v>
      </c>
    </row>
    <row r="54" spans="2:8" ht="18" customHeight="1" x14ac:dyDescent="0.3">
      <c r="B54" s="1" t="s">
        <v>91</v>
      </c>
      <c r="C54" s="22">
        <v>1000</v>
      </c>
      <c r="D54" s="1">
        <v>25</v>
      </c>
      <c r="E54" s="21">
        <f>'PERT Labor Estimates'!H26</f>
        <v>612.5</v>
      </c>
      <c r="F54" s="16">
        <f t="shared" si="1"/>
        <v>1612.5</v>
      </c>
      <c r="G54" s="1" t="s">
        <v>92</v>
      </c>
      <c r="H54" s="1" t="s">
        <v>57</v>
      </c>
    </row>
    <row r="55" spans="2:8" ht="21.75" customHeight="1" x14ac:dyDescent="0.3">
      <c r="B55" s="28" t="s">
        <v>93</v>
      </c>
      <c r="C55" s="23"/>
      <c r="D55" s="4">
        <f>SUMIF(D44:D54,"&lt;&gt;—",D44:D54)</f>
        <v>300.83333333333337</v>
      </c>
      <c r="E55" s="29">
        <f>SUMIF(E44:E54,"&lt;&gt;—",E44:E54)</f>
        <v>7508.333333333333</v>
      </c>
      <c r="F55" s="29">
        <f>SUM(F44:F54)</f>
        <v>21027.333333333332</v>
      </c>
      <c r="G55" s="23"/>
      <c r="H55" s="23"/>
    </row>
    <row r="56" spans="2:8" ht="21.75" customHeight="1" x14ac:dyDescent="0.3">
      <c r="B56" s="30"/>
      <c r="C56" s="30"/>
      <c r="D56" s="30" t="s">
        <v>94</v>
      </c>
      <c r="E56" s="78" t="s">
        <v>95</v>
      </c>
      <c r="F56" s="31" t="s">
        <v>96</v>
      </c>
      <c r="G56" s="30"/>
      <c r="H56" s="30"/>
    </row>
    <row r="57" spans="2:8" ht="25.5" customHeight="1" x14ac:dyDescent="0.3">
      <c r="B57" s="32" t="s">
        <v>97</v>
      </c>
      <c r="C57" s="33"/>
      <c r="D57" s="34">
        <f>D40+D55</f>
        <v>557.83333333333337</v>
      </c>
      <c r="E57" s="35">
        <f>E40+E55</f>
        <v>13933.333333333332</v>
      </c>
      <c r="F57" s="35">
        <f>F21+F28+F40+F55</f>
        <v>60525.583333333328</v>
      </c>
      <c r="G57" s="36"/>
      <c r="H57" s="36"/>
    </row>
    <row r="58" spans="2:8" ht="6" customHeight="1" x14ac:dyDescent="0.3"/>
    <row r="59" spans="2:8" ht="6" customHeight="1" x14ac:dyDescent="0.3"/>
    <row r="60" spans="2:8" ht="18" customHeight="1" x14ac:dyDescent="0.3"/>
    <row r="61" spans="2:8" ht="18" customHeight="1" x14ac:dyDescent="0.3"/>
    <row r="62" spans="2:8" ht="18" customHeight="1" x14ac:dyDescent="0.3"/>
    <row r="63" spans="2:8" ht="18" customHeight="1" x14ac:dyDescent="0.3"/>
    <row r="64" spans="2:8" ht="18" customHeight="1" x14ac:dyDescent="0.3"/>
    <row r="65" ht="18" customHeight="1" x14ac:dyDescent="0.3"/>
    <row r="66" ht="18" customHeight="1" x14ac:dyDescent="0.3"/>
    <row r="67" ht="18" customHeight="1" x14ac:dyDescent="0.3"/>
    <row r="68" ht="19.5" customHeight="1" x14ac:dyDescent="0.3"/>
    <row r="69" ht="15" customHeight="1" x14ac:dyDescent="0.3"/>
    <row r="70" ht="24" customHeight="1" x14ac:dyDescent="0.3"/>
  </sheetData>
  <mergeCells count="19">
    <mergeCell ref="B21:H21"/>
    <mergeCell ref="B14:H14"/>
    <mergeCell ref="B4:H4"/>
    <mergeCell ref="F5:G5"/>
    <mergeCell ref="B3:H3"/>
    <mergeCell ref="B8:C8"/>
    <mergeCell ref="F8:G8"/>
    <mergeCell ref="B7:C7"/>
    <mergeCell ref="F10:G10"/>
    <mergeCell ref="F6:G6"/>
    <mergeCell ref="F7:G7"/>
    <mergeCell ref="B1:H1"/>
    <mergeCell ref="B5:C5"/>
    <mergeCell ref="B10:C10"/>
    <mergeCell ref="B12:H12"/>
    <mergeCell ref="B2:H2"/>
    <mergeCell ref="B9:C9"/>
    <mergeCell ref="F9:G9"/>
    <mergeCell ref="B6:C6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8B57"/>
  </sheetPr>
  <dimension ref="A1:I27"/>
  <sheetViews>
    <sheetView showGridLines="0" topLeftCell="B1" zoomScaleNormal="100" workbookViewId="0">
      <selection activeCell="F9" sqref="F9"/>
    </sheetView>
  </sheetViews>
  <sheetFormatPr defaultColWidth="8.6640625" defaultRowHeight="14.4" x14ac:dyDescent="0.3"/>
  <cols>
    <col min="1" max="1" width="3" hidden="1" customWidth="1"/>
    <col min="2" max="2" width="28" customWidth="1"/>
    <col min="3" max="3" width="12" customWidth="1"/>
    <col min="4" max="6" width="10" customWidth="1"/>
    <col min="7" max="7" width="12" customWidth="1"/>
    <col min="8" max="8" width="16" customWidth="1"/>
    <col min="9" max="9" width="53.88671875" customWidth="1"/>
  </cols>
  <sheetData>
    <row r="1" spans="1:9" ht="30" customHeight="1" x14ac:dyDescent="0.3">
      <c r="B1" s="88" t="s">
        <v>98</v>
      </c>
      <c r="C1" s="80"/>
      <c r="D1" s="80"/>
      <c r="E1" s="80"/>
      <c r="F1" s="80"/>
      <c r="G1" s="80"/>
      <c r="H1" s="80"/>
      <c r="I1" s="80"/>
    </row>
    <row r="2" spans="1:9" ht="15.75" customHeight="1" x14ac:dyDescent="0.3">
      <c r="B2" s="82" t="s">
        <v>99</v>
      </c>
      <c r="C2" s="80"/>
      <c r="D2" s="80"/>
      <c r="E2" s="80"/>
      <c r="F2" s="80"/>
      <c r="G2" s="80"/>
      <c r="H2" s="80"/>
      <c r="I2" s="80"/>
    </row>
    <row r="3" spans="1:9" ht="21.75" customHeight="1" x14ac:dyDescent="0.3">
      <c r="B3" s="89" t="s">
        <v>100</v>
      </c>
      <c r="C3" s="80"/>
      <c r="D3" s="80"/>
      <c r="E3" s="37">
        <v>25</v>
      </c>
      <c r="F3" s="91"/>
      <c r="G3" s="80"/>
      <c r="H3" s="80"/>
      <c r="I3" s="80"/>
    </row>
    <row r="4" spans="1:9" ht="7.5" customHeight="1" x14ac:dyDescent="0.3"/>
    <row r="5" spans="1:9" ht="36" customHeight="1" x14ac:dyDescent="0.3">
      <c r="A5" s="13"/>
      <c r="B5" s="2" t="s">
        <v>101</v>
      </c>
      <c r="C5" s="2" t="s">
        <v>102</v>
      </c>
      <c r="D5" s="2" t="s">
        <v>103</v>
      </c>
      <c r="E5" s="2" t="s">
        <v>104</v>
      </c>
      <c r="F5" s="2" t="s">
        <v>105</v>
      </c>
      <c r="G5" s="2" t="s">
        <v>106</v>
      </c>
      <c r="H5" s="2" t="s">
        <v>107</v>
      </c>
      <c r="I5" s="2" t="s">
        <v>108</v>
      </c>
    </row>
    <row r="6" spans="1:9" ht="19.5" customHeight="1" x14ac:dyDescent="0.3">
      <c r="B6" s="90" t="s">
        <v>109</v>
      </c>
      <c r="C6" s="80"/>
      <c r="D6" s="80"/>
      <c r="E6" s="80"/>
      <c r="F6" s="80"/>
      <c r="G6" s="80"/>
      <c r="H6" s="80"/>
      <c r="I6" s="80"/>
    </row>
    <row r="7" spans="1:9" ht="18" customHeight="1" x14ac:dyDescent="0.3">
      <c r="B7" s="5" t="s">
        <v>55</v>
      </c>
      <c r="C7" s="41" t="s">
        <v>19</v>
      </c>
      <c r="D7" s="38">
        <v>20</v>
      </c>
      <c r="E7" s="38">
        <v>27</v>
      </c>
      <c r="F7" s="38">
        <v>35</v>
      </c>
      <c r="G7" s="42">
        <f t="shared" ref="G7:G14" si="0">(D7+4*E7+F7)/6</f>
        <v>27.166666666666668</v>
      </c>
      <c r="H7" s="40">
        <f t="shared" ref="H7:H14" si="1">G7*$E$3</f>
        <v>679.16666666666674</v>
      </c>
      <c r="I7" s="5" t="s">
        <v>110</v>
      </c>
    </row>
    <row r="8" spans="1:9" ht="18" customHeight="1" x14ac:dyDescent="0.3">
      <c r="B8" s="1" t="s">
        <v>111</v>
      </c>
      <c r="C8" s="41" t="s">
        <v>19</v>
      </c>
      <c r="D8" s="41">
        <v>20</v>
      </c>
      <c r="E8" s="41">
        <v>30</v>
      </c>
      <c r="F8" s="41">
        <v>40</v>
      </c>
      <c r="G8" s="42">
        <f t="shared" si="0"/>
        <v>30</v>
      </c>
      <c r="H8" s="43">
        <f t="shared" si="1"/>
        <v>750</v>
      </c>
      <c r="I8" s="1" t="s">
        <v>112</v>
      </c>
    </row>
    <row r="9" spans="1:9" ht="18" customHeight="1" x14ac:dyDescent="0.3">
      <c r="B9" s="5" t="s">
        <v>60</v>
      </c>
      <c r="C9" s="41" t="s">
        <v>19</v>
      </c>
      <c r="D9" s="38">
        <v>20</v>
      </c>
      <c r="E9" s="38">
        <v>25</v>
      </c>
      <c r="F9" s="38">
        <v>30</v>
      </c>
      <c r="G9" s="42">
        <f t="shared" si="0"/>
        <v>25</v>
      </c>
      <c r="H9" s="40">
        <f t="shared" si="1"/>
        <v>625</v>
      </c>
      <c r="I9" s="5" t="s">
        <v>113</v>
      </c>
    </row>
    <row r="10" spans="1:9" ht="18" customHeight="1" x14ac:dyDescent="0.3">
      <c r="B10" s="1" t="s">
        <v>63</v>
      </c>
      <c r="C10" s="41" t="s">
        <v>19</v>
      </c>
      <c r="D10" s="42">
        <v>20</v>
      </c>
      <c r="E10" s="42">
        <v>36</v>
      </c>
      <c r="F10" s="42">
        <v>64</v>
      </c>
      <c r="G10" s="42">
        <f t="shared" si="0"/>
        <v>38</v>
      </c>
      <c r="H10" s="43">
        <f t="shared" si="1"/>
        <v>950</v>
      </c>
      <c r="I10" s="1" t="s">
        <v>114</v>
      </c>
    </row>
    <row r="11" spans="1:9" ht="18" customHeight="1" x14ac:dyDescent="0.3">
      <c r="B11" s="5" t="s">
        <v>62</v>
      </c>
      <c r="C11" s="41" t="s">
        <v>19</v>
      </c>
      <c r="D11" s="38">
        <v>15</v>
      </c>
      <c r="E11" s="38">
        <v>20</v>
      </c>
      <c r="F11" s="38">
        <v>30</v>
      </c>
      <c r="G11" s="42">
        <f t="shared" si="0"/>
        <v>20.833333333333332</v>
      </c>
      <c r="H11" s="40">
        <f t="shared" si="1"/>
        <v>520.83333333333326</v>
      </c>
      <c r="I11" s="5" t="s">
        <v>115</v>
      </c>
    </row>
    <row r="12" spans="1:9" ht="18" customHeight="1" x14ac:dyDescent="0.3">
      <c r="B12" s="1" t="s">
        <v>116</v>
      </c>
      <c r="C12" s="41" t="s">
        <v>19</v>
      </c>
      <c r="D12" s="41">
        <v>50</v>
      </c>
      <c r="E12" s="41">
        <v>60</v>
      </c>
      <c r="F12" s="41">
        <v>75</v>
      </c>
      <c r="G12" s="42">
        <f t="shared" si="0"/>
        <v>60.833333333333336</v>
      </c>
      <c r="H12" s="43">
        <f t="shared" si="1"/>
        <v>1520.8333333333335</v>
      </c>
      <c r="I12" s="1" t="s">
        <v>117</v>
      </c>
    </row>
    <row r="13" spans="1:9" ht="18" customHeight="1" x14ac:dyDescent="0.3">
      <c r="B13" s="5" t="s">
        <v>67</v>
      </c>
      <c r="C13" s="41" t="s">
        <v>19</v>
      </c>
      <c r="D13" s="38">
        <v>5</v>
      </c>
      <c r="E13" s="38">
        <v>25</v>
      </c>
      <c r="F13" s="38">
        <v>50</v>
      </c>
      <c r="G13" s="42">
        <f t="shared" si="0"/>
        <v>25.833333333333332</v>
      </c>
      <c r="H13" s="40">
        <f t="shared" si="1"/>
        <v>645.83333333333326</v>
      </c>
      <c r="I13" s="5" t="s">
        <v>118</v>
      </c>
    </row>
    <row r="14" spans="1:9" ht="18" customHeight="1" x14ac:dyDescent="0.3">
      <c r="B14" s="1" t="s">
        <v>69</v>
      </c>
      <c r="C14" s="41" t="s">
        <v>19</v>
      </c>
      <c r="D14" s="42">
        <v>16</v>
      </c>
      <c r="E14" s="42">
        <v>28</v>
      </c>
      <c r="F14" s="42">
        <v>48</v>
      </c>
      <c r="G14" s="42">
        <f t="shared" si="0"/>
        <v>29.333333333333332</v>
      </c>
      <c r="H14" s="43">
        <f t="shared" si="1"/>
        <v>733.33333333333326</v>
      </c>
      <c r="I14" s="1" t="s">
        <v>119</v>
      </c>
    </row>
    <row r="15" spans="1:9" ht="19.5" customHeight="1" x14ac:dyDescent="0.3">
      <c r="B15" s="90" t="s">
        <v>120</v>
      </c>
      <c r="C15" s="80"/>
      <c r="D15" s="80"/>
      <c r="E15" s="80"/>
      <c r="F15" s="80"/>
      <c r="G15" s="80"/>
      <c r="H15" s="80"/>
      <c r="I15" s="80"/>
    </row>
    <row r="16" spans="1:9" ht="18" customHeight="1" x14ac:dyDescent="0.3">
      <c r="B16" s="1" t="s">
        <v>73</v>
      </c>
      <c r="C16" s="41" t="s">
        <v>19</v>
      </c>
      <c r="D16" s="42">
        <v>3</v>
      </c>
      <c r="E16" s="42">
        <v>6</v>
      </c>
      <c r="F16" s="42">
        <v>12</v>
      </c>
      <c r="G16" s="42">
        <f t="shared" ref="G16:G22" si="2">(D16+4*E16+F16)/6</f>
        <v>6.5</v>
      </c>
      <c r="H16" s="43">
        <f t="shared" ref="H16:H25" si="3">G16*$E$3</f>
        <v>162.5</v>
      </c>
      <c r="I16" s="1" t="s">
        <v>121</v>
      </c>
    </row>
    <row r="17" spans="2:9" ht="18" customHeight="1" x14ac:dyDescent="0.3">
      <c r="B17" s="5" t="s">
        <v>75</v>
      </c>
      <c r="C17" s="38" t="s">
        <v>19</v>
      </c>
      <c r="D17" s="39">
        <v>40</v>
      </c>
      <c r="E17" s="39">
        <v>80</v>
      </c>
      <c r="F17" s="39">
        <v>120</v>
      </c>
      <c r="G17" s="39">
        <f t="shared" si="2"/>
        <v>80</v>
      </c>
      <c r="H17" s="40">
        <f t="shared" si="3"/>
        <v>2000</v>
      </c>
      <c r="I17" s="5" t="s">
        <v>122</v>
      </c>
    </row>
    <row r="18" spans="2:9" ht="18" customHeight="1" x14ac:dyDescent="0.3">
      <c r="B18" s="1" t="s">
        <v>76</v>
      </c>
      <c r="C18" s="41" t="s">
        <v>19</v>
      </c>
      <c r="D18" s="42">
        <v>6</v>
      </c>
      <c r="E18" s="42">
        <v>12</v>
      </c>
      <c r="F18" s="42">
        <v>20</v>
      </c>
      <c r="G18" s="42">
        <f t="shared" si="2"/>
        <v>12.333333333333334</v>
      </c>
      <c r="H18" s="43">
        <f t="shared" si="3"/>
        <v>308.33333333333337</v>
      </c>
      <c r="I18" s="1" t="s">
        <v>123</v>
      </c>
    </row>
    <row r="19" spans="2:9" ht="18" customHeight="1" x14ac:dyDescent="0.3">
      <c r="B19" s="5" t="s">
        <v>78</v>
      </c>
      <c r="C19" s="38" t="s">
        <v>19</v>
      </c>
      <c r="D19" s="39">
        <v>6</v>
      </c>
      <c r="E19" s="39">
        <v>12</v>
      </c>
      <c r="F19" s="39">
        <v>20</v>
      </c>
      <c r="G19" s="39">
        <f t="shared" si="2"/>
        <v>12.333333333333334</v>
      </c>
      <c r="H19" s="40">
        <f t="shared" si="3"/>
        <v>308.33333333333337</v>
      </c>
      <c r="I19" s="5" t="s">
        <v>124</v>
      </c>
    </row>
    <row r="20" spans="2:9" ht="18" customHeight="1" x14ac:dyDescent="0.3">
      <c r="B20" s="1" t="s">
        <v>80</v>
      </c>
      <c r="C20" s="41" t="s">
        <v>19</v>
      </c>
      <c r="D20" s="42">
        <v>30</v>
      </c>
      <c r="E20" s="42">
        <v>52</v>
      </c>
      <c r="F20" s="42">
        <v>88</v>
      </c>
      <c r="G20" s="42">
        <f t="shared" si="2"/>
        <v>54.333333333333336</v>
      </c>
      <c r="H20" s="43">
        <f t="shared" si="3"/>
        <v>1358.3333333333335</v>
      </c>
      <c r="I20" s="1" t="s">
        <v>125</v>
      </c>
    </row>
    <row r="21" spans="2:9" ht="18" customHeight="1" x14ac:dyDescent="0.3">
      <c r="B21" s="5" t="s">
        <v>82</v>
      </c>
      <c r="C21" s="38" t="s">
        <v>19</v>
      </c>
      <c r="D21" s="39">
        <v>24</v>
      </c>
      <c r="E21" s="39">
        <v>40</v>
      </c>
      <c r="F21" s="39">
        <v>64</v>
      </c>
      <c r="G21" s="39">
        <f t="shared" si="2"/>
        <v>41.333333333333336</v>
      </c>
      <c r="H21" s="40">
        <f t="shared" si="3"/>
        <v>1033.3333333333335</v>
      </c>
      <c r="I21" s="5" t="s">
        <v>126</v>
      </c>
    </row>
    <row r="22" spans="2:9" ht="18" customHeight="1" x14ac:dyDescent="0.3">
      <c r="B22" s="1" t="s">
        <v>84</v>
      </c>
      <c r="C22" s="41"/>
      <c r="D22" s="41">
        <v>4</v>
      </c>
      <c r="E22" s="41">
        <v>8</v>
      </c>
      <c r="F22" s="41">
        <v>12</v>
      </c>
      <c r="G22" s="39">
        <f t="shared" si="2"/>
        <v>8</v>
      </c>
      <c r="H22" s="43">
        <f t="shared" si="3"/>
        <v>200</v>
      </c>
      <c r="I22" s="1" t="s">
        <v>127</v>
      </c>
    </row>
    <row r="23" spans="2:9" ht="18" customHeight="1" x14ac:dyDescent="0.3">
      <c r="B23" s="5" t="s">
        <v>86</v>
      </c>
      <c r="C23" s="38" t="s">
        <v>19</v>
      </c>
      <c r="D23" s="39">
        <v>12</v>
      </c>
      <c r="E23" s="39">
        <v>20</v>
      </c>
      <c r="F23" s="39">
        <v>36</v>
      </c>
      <c r="G23" s="39">
        <f>(D23+4*E23+F23)/6</f>
        <v>21.333333333333332</v>
      </c>
      <c r="H23" s="40">
        <f t="shared" si="3"/>
        <v>533.33333333333326</v>
      </c>
      <c r="I23" s="5" t="s">
        <v>128</v>
      </c>
    </row>
    <row r="24" spans="2:9" ht="18" customHeight="1" x14ac:dyDescent="0.3">
      <c r="B24" s="1" t="s">
        <v>88</v>
      </c>
      <c r="C24" s="41" t="s">
        <v>19</v>
      </c>
      <c r="D24" s="42">
        <v>6</v>
      </c>
      <c r="E24" s="42">
        <v>10</v>
      </c>
      <c r="F24" s="42">
        <v>16</v>
      </c>
      <c r="G24" s="42">
        <f>(D24+4*E24+F24)/6</f>
        <v>10.333333333333334</v>
      </c>
      <c r="H24" s="43">
        <f t="shared" si="3"/>
        <v>258.33333333333337</v>
      </c>
      <c r="I24" s="1" t="s">
        <v>129</v>
      </c>
    </row>
    <row r="25" spans="2:9" ht="18" customHeight="1" x14ac:dyDescent="0.3">
      <c r="B25" s="5" t="s">
        <v>90</v>
      </c>
      <c r="C25" s="38" t="s">
        <v>19</v>
      </c>
      <c r="D25" s="39">
        <v>16</v>
      </c>
      <c r="E25" s="39">
        <v>28</v>
      </c>
      <c r="F25" s="39">
        <v>48</v>
      </c>
      <c r="G25" s="39">
        <f>(D25+4*E25+F25)/6</f>
        <v>29.333333333333332</v>
      </c>
      <c r="H25" s="40">
        <f t="shared" si="3"/>
        <v>733.33333333333326</v>
      </c>
      <c r="I25" s="5" t="s">
        <v>130</v>
      </c>
    </row>
    <row r="26" spans="2:9" ht="18" customHeight="1" x14ac:dyDescent="0.3">
      <c r="B26" s="5" t="s">
        <v>91</v>
      </c>
      <c r="C26" s="38" t="s">
        <v>19</v>
      </c>
      <c r="D26" s="39">
        <v>12</v>
      </c>
      <c r="E26" s="39">
        <v>25</v>
      </c>
      <c r="F26" s="39">
        <v>35</v>
      </c>
      <c r="G26" s="39">
        <f>(D26+4*E26+F26)/6</f>
        <v>24.5</v>
      </c>
      <c r="H26" s="40">
        <f>G26*$E$3</f>
        <v>612.5</v>
      </c>
      <c r="I26" s="5" t="s">
        <v>130</v>
      </c>
    </row>
    <row r="27" spans="2:9" ht="19.5" customHeight="1" x14ac:dyDescent="0.3">
      <c r="B27" s="86" t="s">
        <v>131</v>
      </c>
      <c r="C27" s="80"/>
      <c r="D27" s="80"/>
      <c r="E27" s="80"/>
      <c r="F27" s="80"/>
      <c r="G27" s="27">
        <f>SUMPRODUCT((ISNUMBER(G7:G25))*G7:G25)</f>
        <v>532.83333333333326</v>
      </c>
      <c r="H27" s="44">
        <f>SUMPRODUCT((ISNUMBER(H7:H25))*H7:H25)</f>
        <v>13320.833333333338</v>
      </c>
      <c r="I27" s="23"/>
    </row>
  </sheetData>
  <mergeCells count="7">
    <mergeCell ref="B1:I1"/>
    <mergeCell ref="B27:F27"/>
    <mergeCell ref="B3:D3"/>
    <mergeCell ref="B15:I15"/>
    <mergeCell ref="B6:I6"/>
    <mergeCell ref="F3:I3"/>
    <mergeCell ref="B2:I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5A11"/>
  </sheetPr>
  <dimension ref="A1:F83"/>
  <sheetViews>
    <sheetView showGridLines="0" topLeftCell="B49" zoomScaleNormal="100" workbookViewId="0"/>
  </sheetViews>
  <sheetFormatPr defaultColWidth="8.6640625" defaultRowHeight="14.4" x14ac:dyDescent="0.3"/>
  <cols>
    <col min="1" max="1" width="3" hidden="1" customWidth="1"/>
    <col min="2" max="2" width="35" customWidth="1"/>
    <col min="3" max="5" width="12" customWidth="1"/>
    <col min="6" max="6" width="36" customWidth="1"/>
  </cols>
  <sheetData>
    <row r="1" spans="1:6" ht="30" customHeight="1" x14ac:dyDescent="0.3">
      <c r="B1" s="88" t="s">
        <v>132</v>
      </c>
      <c r="C1" s="80"/>
      <c r="D1" s="80"/>
      <c r="E1" s="80"/>
      <c r="F1" s="80"/>
    </row>
    <row r="3" spans="1:6" ht="21.75" customHeight="1" x14ac:dyDescent="0.3">
      <c r="B3" s="84" t="s">
        <v>133</v>
      </c>
      <c r="C3" s="80"/>
      <c r="D3" s="80"/>
      <c r="E3" s="80"/>
      <c r="F3" s="80"/>
    </row>
    <row r="4" spans="1:6" ht="18" customHeight="1" x14ac:dyDescent="0.3">
      <c r="A4" s="45"/>
      <c r="B4" s="46" t="s">
        <v>134</v>
      </c>
      <c r="C4" s="46" t="s">
        <v>135</v>
      </c>
      <c r="D4" s="46" t="s">
        <v>136</v>
      </c>
      <c r="E4" s="46" t="s">
        <v>137</v>
      </c>
      <c r="F4" s="46" t="s">
        <v>138</v>
      </c>
    </row>
    <row r="5" spans="1:6" ht="21.75" customHeight="1" x14ac:dyDescent="0.3">
      <c r="B5" s="94" t="s">
        <v>139</v>
      </c>
      <c r="C5" s="95"/>
      <c r="D5" s="95"/>
      <c r="E5" s="95"/>
      <c r="F5" s="96"/>
    </row>
    <row r="6" spans="1:6" ht="18" customHeight="1" x14ac:dyDescent="0.3">
      <c r="B6" s="47" t="s">
        <v>140</v>
      </c>
      <c r="C6" s="48" t="s">
        <v>19</v>
      </c>
      <c r="D6" s="48" t="s">
        <v>19</v>
      </c>
      <c r="E6" s="49">
        <v>396</v>
      </c>
      <c r="F6" s="50" t="s">
        <v>141</v>
      </c>
    </row>
    <row r="7" spans="1:6" ht="18" customHeight="1" x14ac:dyDescent="0.3">
      <c r="B7" s="97" t="s">
        <v>142</v>
      </c>
      <c r="C7" s="80"/>
      <c r="D7" s="80"/>
      <c r="E7" s="24">
        <f>SUMIF(E5:E6,"&lt;&gt;TBD",E5:E6)</f>
        <v>396</v>
      </c>
      <c r="F7" s="23"/>
    </row>
    <row r="9" spans="1:6" ht="21.75" customHeight="1" x14ac:dyDescent="0.3">
      <c r="B9" s="84" t="s">
        <v>143</v>
      </c>
      <c r="C9" s="80"/>
      <c r="D9" s="80"/>
      <c r="E9" s="80"/>
      <c r="F9" s="80"/>
    </row>
    <row r="10" spans="1:6" ht="18" customHeight="1" x14ac:dyDescent="0.3">
      <c r="A10" s="45"/>
      <c r="B10" s="46" t="s">
        <v>134</v>
      </c>
      <c r="C10" s="46" t="s">
        <v>135</v>
      </c>
      <c r="D10" s="46" t="s">
        <v>136</v>
      </c>
      <c r="E10" s="46" t="s">
        <v>137</v>
      </c>
      <c r="F10" s="46" t="s">
        <v>138</v>
      </c>
    </row>
    <row r="11" spans="1:6" ht="21.75" customHeight="1" x14ac:dyDescent="0.3">
      <c r="B11" s="94" t="s">
        <v>144</v>
      </c>
      <c r="C11" s="95"/>
      <c r="D11" s="95"/>
      <c r="E11" s="95"/>
      <c r="F11" s="96"/>
    </row>
    <row r="12" spans="1:6" ht="18" customHeight="1" x14ac:dyDescent="0.3">
      <c r="B12" s="47" t="s">
        <v>145</v>
      </c>
      <c r="C12" s="48" t="s">
        <v>19</v>
      </c>
      <c r="D12" s="48" t="s">
        <v>19</v>
      </c>
      <c r="E12" s="49">
        <v>164</v>
      </c>
      <c r="F12" s="50" t="s">
        <v>146</v>
      </c>
    </row>
    <row r="13" spans="1:6" ht="18" customHeight="1" x14ac:dyDescent="0.3">
      <c r="B13" s="51" t="s">
        <v>147</v>
      </c>
      <c r="C13" s="52" t="s">
        <v>19</v>
      </c>
      <c r="D13" s="52" t="s">
        <v>19</v>
      </c>
      <c r="E13" s="53">
        <v>50</v>
      </c>
      <c r="F13" s="54" t="s">
        <v>148</v>
      </c>
    </row>
    <row r="14" spans="1:6" ht="18" customHeight="1" x14ac:dyDescent="0.3">
      <c r="B14" s="97" t="s">
        <v>142</v>
      </c>
      <c r="C14" s="80"/>
      <c r="D14" s="80"/>
      <c r="E14" s="24">
        <f>SUMIF(E11:E13,"&lt;&gt;TBD",E11:E13)</f>
        <v>214</v>
      </c>
      <c r="F14" s="23"/>
    </row>
    <row r="16" spans="1:6" ht="21.75" customHeight="1" x14ac:dyDescent="0.3">
      <c r="B16" s="84" t="s">
        <v>149</v>
      </c>
      <c r="C16" s="80"/>
      <c r="D16" s="80"/>
      <c r="E16" s="80"/>
      <c r="F16" s="80"/>
    </row>
    <row r="17" spans="1:6" ht="18" customHeight="1" x14ac:dyDescent="0.3">
      <c r="A17" s="45"/>
      <c r="B17" s="46" t="s">
        <v>134</v>
      </c>
      <c r="C17" s="46" t="s">
        <v>135</v>
      </c>
      <c r="D17" s="46" t="s">
        <v>136</v>
      </c>
      <c r="E17" s="46" t="s">
        <v>137</v>
      </c>
      <c r="F17" s="46" t="s">
        <v>138</v>
      </c>
    </row>
    <row r="18" spans="1:6" ht="21.75" customHeight="1" x14ac:dyDescent="0.3">
      <c r="B18" s="94" t="s">
        <v>150</v>
      </c>
      <c r="C18" s="95"/>
      <c r="D18" s="95"/>
      <c r="E18" s="95"/>
      <c r="F18" s="96"/>
    </row>
    <row r="19" spans="1:6" ht="18" customHeight="1" x14ac:dyDescent="0.3">
      <c r="B19" s="51" t="s">
        <v>151</v>
      </c>
      <c r="C19" s="52" t="s">
        <v>152</v>
      </c>
      <c r="D19" s="55" t="s">
        <v>19</v>
      </c>
      <c r="E19" s="56" t="s">
        <v>51</v>
      </c>
      <c r="F19" s="54"/>
    </row>
    <row r="20" spans="1:6" ht="18" customHeight="1" x14ac:dyDescent="0.3">
      <c r="B20" s="47" t="s">
        <v>153</v>
      </c>
      <c r="C20" s="48" t="s">
        <v>154</v>
      </c>
      <c r="D20" s="57" t="s">
        <v>19</v>
      </c>
      <c r="E20" s="58" t="s">
        <v>51</v>
      </c>
      <c r="F20" s="50" t="s">
        <v>155</v>
      </c>
    </row>
    <row r="21" spans="1:6" ht="21.75" customHeight="1" x14ac:dyDescent="0.3">
      <c r="B21" s="94" t="s">
        <v>156</v>
      </c>
      <c r="C21" s="95"/>
      <c r="D21" s="95"/>
      <c r="E21" s="95"/>
      <c r="F21" s="96"/>
    </row>
    <row r="22" spans="1:6" ht="21.75" customHeight="1" x14ac:dyDescent="0.3">
      <c r="B22" s="94" t="s">
        <v>157</v>
      </c>
      <c r="C22" s="95"/>
      <c r="D22" s="95"/>
      <c r="E22" s="95"/>
      <c r="F22" s="96"/>
    </row>
    <row r="23" spans="1:6" ht="18" customHeight="1" x14ac:dyDescent="0.3">
      <c r="B23" s="51" t="s">
        <v>158</v>
      </c>
      <c r="C23" s="52" t="s">
        <v>19</v>
      </c>
      <c r="D23" s="52" t="s">
        <v>19</v>
      </c>
      <c r="E23" s="53">
        <v>30</v>
      </c>
      <c r="F23" s="54"/>
    </row>
    <row r="24" spans="1:6" ht="21.75" customHeight="1" x14ac:dyDescent="0.3">
      <c r="B24" s="94" t="s">
        <v>159</v>
      </c>
      <c r="C24" s="95"/>
      <c r="D24" s="95"/>
      <c r="E24" s="95"/>
      <c r="F24" s="96"/>
    </row>
    <row r="25" spans="1:6" ht="18" customHeight="1" x14ac:dyDescent="0.3">
      <c r="B25" s="51" t="s">
        <v>160</v>
      </c>
      <c r="C25" s="52" t="s">
        <v>19</v>
      </c>
      <c r="D25" s="52" t="s">
        <v>19</v>
      </c>
      <c r="E25" s="53">
        <v>20</v>
      </c>
      <c r="F25" s="54"/>
    </row>
    <row r="26" spans="1:6" ht="21.75" customHeight="1" x14ac:dyDescent="0.3">
      <c r="B26" s="94" t="s">
        <v>161</v>
      </c>
      <c r="C26" s="95"/>
      <c r="D26" s="95"/>
      <c r="E26" s="95"/>
      <c r="F26" s="96"/>
    </row>
    <row r="27" spans="1:6" ht="21.75" customHeight="1" x14ac:dyDescent="0.3">
      <c r="B27" s="94" t="s">
        <v>162</v>
      </c>
      <c r="C27" s="95"/>
      <c r="D27" s="95"/>
      <c r="E27" s="95"/>
      <c r="F27" s="96"/>
    </row>
    <row r="28" spans="1:6" ht="18" customHeight="1" x14ac:dyDescent="0.3">
      <c r="B28" s="97" t="s">
        <v>142</v>
      </c>
      <c r="C28" s="80"/>
      <c r="D28" s="80"/>
      <c r="E28" s="24">
        <f>SUMIF(E18:E27,"&lt;&gt;TBD",E18:E27)</f>
        <v>50</v>
      </c>
      <c r="F28" s="23"/>
    </row>
    <row r="30" spans="1:6" ht="21.75" customHeight="1" x14ac:dyDescent="0.3">
      <c r="B30" s="84" t="s">
        <v>163</v>
      </c>
      <c r="C30" s="80"/>
      <c r="D30" s="80"/>
      <c r="E30" s="80"/>
      <c r="F30" s="80"/>
    </row>
    <row r="31" spans="1:6" ht="18" customHeight="1" x14ac:dyDescent="0.3">
      <c r="A31" s="45"/>
      <c r="B31" s="46" t="s">
        <v>134</v>
      </c>
      <c r="C31" s="46" t="s">
        <v>135</v>
      </c>
      <c r="D31" s="46" t="s">
        <v>136</v>
      </c>
      <c r="E31" s="46" t="s">
        <v>137</v>
      </c>
      <c r="F31" s="46" t="s">
        <v>138</v>
      </c>
    </row>
    <row r="32" spans="1:6" ht="21.75" customHeight="1" x14ac:dyDescent="0.3">
      <c r="B32" s="94" t="s">
        <v>164</v>
      </c>
      <c r="C32" s="95"/>
      <c r="D32" s="95"/>
      <c r="E32" s="95"/>
      <c r="F32" s="96"/>
    </row>
    <row r="33" spans="1:6" ht="18" customHeight="1" x14ac:dyDescent="0.3">
      <c r="B33" s="51" t="s">
        <v>165</v>
      </c>
      <c r="C33" s="52" t="s">
        <v>166</v>
      </c>
      <c r="D33" s="55">
        <v>110</v>
      </c>
      <c r="E33" s="53">
        <v>110</v>
      </c>
      <c r="F33" s="54" t="s">
        <v>167</v>
      </c>
    </row>
    <row r="34" spans="1:6" ht="18" customHeight="1" x14ac:dyDescent="0.3">
      <c r="B34" s="97" t="s">
        <v>142</v>
      </c>
      <c r="C34" s="80"/>
      <c r="D34" s="80"/>
      <c r="E34" s="24">
        <f>SUMIF(E32:E33,"&lt;&gt;TBD",E32:E33)</f>
        <v>110</v>
      </c>
      <c r="F34" s="23"/>
    </row>
    <row r="36" spans="1:6" ht="21.75" customHeight="1" x14ac:dyDescent="0.3">
      <c r="B36" s="84" t="s">
        <v>168</v>
      </c>
      <c r="C36" s="80"/>
      <c r="D36" s="80"/>
      <c r="E36" s="80"/>
      <c r="F36" s="80"/>
    </row>
    <row r="37" spans="1:6" ht="18" customHeight="1" x14ac:dyDescent="0.3">
      <c r="A37" s="45"/>
      <c r="B37" s="46" t="s">
        <v>134</v>
      </c>
      <c r="C37" s="46" t="s">
        <v>135</v>
      </c>
      <c r="D37" s="46" t="s">
        <v>136</v>
      </c>
      <c r="E37" s="46" t="s">
        <v>137</v>
      </c>
      <c r="F37" s="46" t="s">
        <v>138</v>
      </c>
    </row>
    <row r="38" spans="1:6" ht="21.75" customHeight="1" x14ac:dyDescent="0.3">
      <c r="B38" s="94" t="s">
        <v>169</v>
      </c>
      <c r="C38" s="95"/>
      <c r="D38" s="95"/>
      <c r="E38" s="95"/>
      <c r="F38" s="96"/>
    </row>
    <row r="39" spans="1:6" ht="21.75" customHeight="1" x14ac:dyDescent="0.3">
      <c r="B39" s="94" t="s">
        <v>170</v>
      </c>
      <c r="C39" s="95"/>
      <c r="D39" s="95"/>
      <c r="E39" s="95"/>
      <c r="F39" s="96"/>
    </row>
    <row r="40" spans="1:6" ht="18" customHeight="1" x14ac:dyDescent="0.3">
      <c r="B40" s="97" t="s">
        <v>142</v>
      </c>
      <c r="C40" s="80"/>
      <c r="D40" s="80"/>
      <c r="E40" s="24">
        <f>SUMIF(E38:E39,"&lt;&gt;TBD",E38:E39)</f>
        <v>0</v>
      </c>
      <c r="F40" s="23"/>
    </row>
    <row r="42" spans="1:6" ht="21.75" customHeight="1" x14ac:dyDescent="0.3">
      <c r="B42" s="84" t="s">
        <v>171</v>
      </c>
      <c r="C42" s="80"/>
      <c r="D42" s="80"/>
      <c r="E42" s="80"/>
      <c r="F42" s="80"/>
    </row>
    <row r="43" spans="1:6" ht="18" customHeight="1" x14ac:dyDescent="0.3">
      <c r="A43" s="45"/>
      <c r="B43" s="46" t="s">
        <v>134</v>
      </c>
      <c r="C43" s="46" t="s">
        <v>135</v>
      </c>
      <c r="D43" s="46" t="s">
        <v>136</v>
      </c>
      <c r="E43" s="46" t="s">
        <v>137</v>
      </c>
      <c r="F43" s="46" t="s">
        <v>138</v>
      </c>
    </row>
    <row r="44" spans="1:6" ht="18" customHeight="1" x14ac:dyDescent="0.3">
      <c r="B44" s="47" t="s">
        <v>172</v>
      </c>
      <c r="C44" s="48" t="s">
        <v>173</v>
      </c>
      <c r="D44" s="57">
        <v>12</v>
      </c>
      <c r="E44" s="49">
        <v>300</v>
      </c>
      <c r="F44" s="50" t="s">
        <v>174</v>
      </c>
    </row>
    <row r="45" spans="1:6" ht="18" customHeight="1" x14ac:dyDescent="0.3">
      <c r="B45" s="51" t="s">
        <v>175</v>
      </c>
      <c r="C45" s="52" t="s">
        <v>166</v>
      </c>
      <c r="D45" s="55" t="s">
        <v>19</v>
      </c>
      <c r="E45" s="56" t="s">
        <v>51</v>
      </c>
      <c r="F45" s="54"/>
    </row>
    <row r="46" spans="1:6" ht="18" customHeight="1" x14ac:dyDescent="0.3">
      <c r="B46" s="47" t="s">
        <v>176</v>
      </c>
      <c r="C46" s="48" t="s">
        <v>166</v>
      </c>
      <c r="D46" s="57" t="s">
        <v>19</v>
      </c>
      <c r="E46" s="58" t="s">
        <v>51</v>
      </c>
      <c r="F46" s="50"/>
    </row>
    <row r="47" spans="1:6" ht="21.75" customHeight="1" x14ac:dyDescent="0.3">
      <c r="B47" s="94" t="s">
        <v>177</v>
      </c>
      <c r="C47" s="95"/>
      <c r="D47" s="95"/>
      <c r="E47" s="95"/>
      <c r="F47" s="96"/>
    </row>
    <row r="48" spans="1:6" ht="21.75" customHeight="1" x14ac:dyDescent="0.3">
      <c r="B48" s="94" t="s">
        <v>178</v>
      </c>
      <c r="C48" s="95"/>
      <c r="D48" s="95"/>
      <c r="E48" s="95"/>
      <c r="F48" s="96"/>
    </row>
    <row r="49" spans="1:6" ht="18" customHeight="1" x14ac:dyDescent="0.3">
      <c r="B49" s="97" t="s">
        <v>142</v>
      </c>
      <c r="C49" s="80"/>
      <c r="D49" s="80"/>
      <c r="E49" s="24">
        <f>SUMIF(E44:E48,"&lt;&gt;TBD",E44:E48)</f>
        <v>300</v>
      </c>
      <c r="F49" s="23"/>
    </row>
    <row r="51" spans="1:6" ht="21.75" customHeight="1" x14ac:dyDescent="0.3">
      <c r="B51" s="84" t="s">
        <v>179</v>
      </c>
      <c r="C51" s="80"/>
      <c r="D51" s="80"/>
      <c r="E51" s="80"/>
      <c r="F51" s="80"/>
    </row>
    <row r="52" spans="1:6" ht="18" customHeight="1" x14ac:dyDescent="0.3">
      <c r="A52" s="45"/>
      <c r="B52" s="46" t="s">
        <v>134</v>
      </c>
      <c r="C52" s="46" t="s">
        <v>135</v>
      </c>
      <c r="D52" s="46" t="s">
        <v>136</v>
      </c>
      <c r="E52" s="46" t="s">
        <v>137</v>
      </c>
      <c r="F52" s="46" t="s">
        <v>138</v>
      </c>
    </row>
    <row r="53" spans="1:6" ht="18" customHeight="1" x14ac:dyDescent="0.3">
      <c r="B53" s="51" t="s">
        <v>180</v>
      </c>
      <c r="C53" s="52" t="s">
        <v>181</v>
      </c>
      <c r="D53" s="55" t="s">
        <v>19</v>
      </c>
      <c r="E53" s="53">
        <v>115</v>
      </c>
      <c r="F53" s="54" t="s">
        <v>182</v>
      </c>
    </row>
    <row r="54" spans="1:6" ht="18" customHeight="1" x14ac:dyDescent="0.3">
      <c r="B54" s="47" t="s">
        <v>183</v>
      </c>
      <c r="C54" s="48" t="s">
        <v>19</v>
      </c>
      <c r="D54" s="48" t="s">
        <v>19</v>
      </c>
      <c r="E54" s="49">
        <v>150</v>
      </c>
      <c r="F54" s="50"/>
    </row>
    <row r="55" spans="1:6" ht="18" customHeight="1" x14ac:dyDescent="0.3">
      <c r="B55" s="51" t="s">
        <v>184</v>
      </c>
      <c r="C55" s="52" t="s">
        <v>19</v>
      </c>
      <c r="D55" s="52" t="s">
        <v>19</v>
      </c>
      <c r="E55" s="53">
        <v>20</v>
      </c>
      <c r="F55" s="54"/>
    </row>
    <row r="56" spans="1:6" ht="18" customHeight="1" x14ac:dyDescent="0.3">
      <c r="B56" s="47" t="s">
        <v>185</v>
      </c>
      <c r="C56" s="48" t="s">
        <v>19</v>
      </c>
      <c r="D56" s="48" t="s">
        <v>19</v>
      </c>
      <c r="E56" s="49">
        <v>50</v>
      </c>
      <c r="F56" s="50"/>
    </row>
    <row r="57" spans="1:6" ht="18" customHeight="1" x14ac:dyDescent="0.3">
      <c r="B57" s="51" t="s">
        <v>186</v>
      </c>
      <c r="C57" s="52" t="s">
        <v>19</v>
      </c>
      <c r="D57" s="52" t="s">
        <v>19</v>
      </c>
      <c r="E57" s="53">
        <v>45</v>
      </c>
      <c r="F57" s="54"/>
    </row>
    <row r="58" spans="1:6" ht="18" customHeight="1" x14ac:dyDescent="0.3">
      <c r="B58" s="47" t="s">
        <v>187</v>
      </c>
      <c r="C58" s="48" t="s">
        <v>19</v>
      </c>
      <c r="D58" s="48" t="s">
        <v>19</v>
      </c>
      <c r="E58" s="49">
        <v>30</v>
      </c>
      <c r="F58" s="50"/>
    </row>
    <row r="59" spans="1:6" ht="18" customHeight="1" x14ac:dyDescent="0.3">
      <c r="B59" s="97" t="s">
        <v>142</v>
      </c>
      <c r="C59" s="80"/>
      <c r="D59" s="80"/>
      <c r="E59" s="24">
        <f>SUMIF(E53:E58,"&lt;&gt;TBD",E53:E58)</f>
        <v>410</v>
      </c>
      <c r="F59" s="23"/>
    </row>
    <row r="61" spans="1:6" ht="18" customHeight="1" x14ac:dyDescent="0.3">
      <c r="B61" s="98" t="s">
        <v>188</v>
      </c>
      <c r="C61" s="80"/>
      <c r="D61" s="80"/>
      <c r="E61" s="80"/>
      <c r="F61" s="80"/>
    </row>
    <row r="62" spans="1:6" ht="18" customHeight="1" x14ac:dyDescent="0.3">
      <c r="A62" s="45"/>
      <c r="B62" s="46" t="s">
        <v>134</v>
      </c>
      <c r="C62" s="46" t="s">
        <v>135</v>
      </c>
      <c r="D62" s="46" t="s">
        <v>136</v>
      </c>
      <c r="E62" s="46" t="s">
        <v>137</v>
      </c>
      <c r="F62" s="46" t="s">
        <v>138</v>
      </c>
    </row>
    <row r="63" spans="1:6" ht="18" customHeight="1" x14ac:dyDescent="0.3">
      <c r="B63" s="51" t="s">
        <v>189</v>
      </c>
      <c r="C63" s="52" t="s">
        <v>190</v>
      </c>
      <c r="D63" s="55">
        <v>30</v>
      </c>
      <c r="E63" s="53">
        <v>600</v>
      </c>
      <c r="F63" s="54" t="s">
        <v>191</v>
      </c>
    </row>
    <row r="64" spans="1:6" ht="18" customHeight="1" x14ac:dyDescent="0.3">
      <c r="B64" s="47" t="s">
        <v>192</v>
      </c>
      <c r="C64" s="48" t="s">
        <v>193</v>
      </c>
      <c r="D64" s="57">
        <v>7.78</v>
      </c>
      <c r="E64" s="49">
        <v>38.9</v>
      </c>
      <c r="F64" s="50"/>
    </row>
    <row r="65" spans="1:6" ht="15.75" customHeight="1" x14ac:dyDescent="0.3">
      <c r="B65" s="59" t="s">
        <v>194</v>
      </c>
      <c r="C65" s="60" t="s">
        <v>195</v>
      </c>
      <c r="D65" s="61">
        <v>12.5</v>
      </c>
      <c r="E65" s="62">
        <v>12.5</v>
      </c>
      <c r="F65" s="63"/>
    </row>
    <row r="66" spans="1:6" ht="15.75" customHeight="1" x14ac:dyDescent="0.3">
      <c r="B66" s="64" t="s">
        <v>196</v>
      </c>
      <c r="C66" s="65" t="s">
        <v>19</v>
      </c>
      <c r="D66" s="65" t="s">
        <v>19</v>
      </c>
      <c r="E66" s="66">
        <v>37</v>
      </c>
      <c r="F66" s="67"/>
    </row>
    <row r="67" spans="1:6" ht="18" customHeight="1" x14ac:dyDescent="0.3">
      <c r="B67" s="92" t="s">
        <v>142</v>
      </c>
      <c r="C67" s="80"/>
      <c r="D67" s="80"/>
      <c r="E67" s="68">
        <f>SUMIF(E63:E66,"&lt;&gt;TBD",E63:E66)</f>
        <v>688.4</v>
      </c>
      <c r="F67" s="69"/>
    </row>
    <row r="69" spans="1:6" ht="21.75" customHeight="1" x14ac:dyDescent="0.3">
      <c r="B69" s="93" t="s">
        <v>197</v>
      </c>
      <c r="C69" s="80"/>
      <c r="D69" s="80"/>
      <c r="E69" s="80"/>
      <c r="F69" s="80"/>
    </row>
    <row r="70" spans="1:6" ht="18" customHeight="1" x14ac:dyDescent="0.3">
      <c r="A70" s="45"/>
      <c r="B70" s="45" t="s">
        <v>134</v>
      </c>
      <c r="C70" s="45" t="s">
        <v>135</v>
      </c>
      <c r="D70" s="45" t="s">
        <v>136</v>
      </c>
      <c r="E70" s="45" t="s">
        <v>137</v>
      </c>
      <c r="F70" s="45" t="s">
        <v>138</v>
      </c>
    </row>
    <row r="71" spans="1:6" ht="15.75" customHeight="1" x14ac:dyDescent="0.3">
      <c r="B71" s="59" t="s">
        <v>198</v>
      </c>
      <c r="C71" s="70" t="s">
        <v>19</v>
      </c>
      <c r="D71" s="70" t="s">
        <v>19</v>
      </c>
      <c r="E71" s="62">
        <v>115</v>
      </c>
      <c r="F71" s="63"/>
    </row>
    <row r="72" spans="1:6" ht="15.75" customHeight="1" x14ac:dyDescent="0.3">
      <c r="B72" s="64" t="s">
        <v>199</v>
      </c>
      <c r="C72" s="65" t="s">
        <v>19</v>
      </c>
      <c r="D72" s="65" t="s">
        <v>19</v>
      </c>
      <c r="E72" s="66">
        <v>20</v>
      </c>
      <c r="F72" s="67"/>
    </row>
    <row r="73" spans="1:6" ht="18" customHeight="1" x14ac:dyDescent="0.3">
      <c r="B73" s="92" t="s">
        <v>142</v>
      </c>
      <c r="C73" s="80"/>
      <c r="D73" s="80"/>
      <c r="E73" s="68">
        <f>SUMIF(E71:E72,"&lt;&gt;TBD",E71:E72)</f>
        <v>135</v>
      </c>
      <c r="F73" s="69"/>
    </row>
    <row r="75" spans="1:6" ht="21.75" customHeight="1" x14ac:dyDescent="0.3">
      <c r="B75" s="93" t="s">
        <v>200</v>
      </c>
      <c r="C75" s="80"/>
      <c r="D75" s="80"/>
      <c r="E75" s="80"/>
      <c r="F75" s="80"/>
    </row>
    <row r="76" spans="1:6" ht="18" customHeight="1" x14ac:dyDescent="0.3">
      <c r="A76" s="45"/>
      <c r="B76" s="45" t="s">
        <v>134</v>
      </c>
      <c r="C76" s="45" t="s">
        <v>135</v>
      </c>
      <c r="D76" s="45" t="s">
        <v>136</v>
      </c>
      <c r="E76" s="45" t="s">
        <v>137</v>
      </c>
      <c r="F76" s="45" t="s">
        <v>138</v>
      </c>
    </row>
    <row r="77" spans="1:6" ht="15.75" customHeight="1" x14ac:dyDescent="0.3">
      <c r="B77" s="59" t="s">
        <v>201</v>
      </c>
      <c r="C77" s="60" t="s">
        <v>202</v>
      </c>
      <c r="D77" s="61">
        <v>100</v>
      </c>
      <c r="E77" s="62">
        <v>300</v>
      </c>
      <c r="F77" s="63" t="s">
        <v>203</v>
      </c>
    </row>
    <row r="78" spans="1:6" ht="15.75" customHeight="1" x14ac:dyDescent="0.3">
      <c r="B78" s="64" t="s">
        <v>204</v>
      </c>
      <c r="C78" s="65" t="s">
        <v>19</v>
      </c>
      <c r="D78" s="65" t="s">
        <v>19</v>
      </c>
      <c r="E78" s="66">
        <v>300</v>
      </c>
      <c r="F78" s="67"/>
    </row>
    <row r="79" spans="1:6" ht="15.75" customHeight="1" x14ac:dyDescent="0.3">
      <c r="B79" s="59" t="s">
        <v>205</v>
      </c>
      <c r="C79" s="70" t="s">
        <v>19</v>
      </c>
      <c r="D79" s="70" t="s">
        <v>19</v>
      </c>
      <c r="E79" s="62">
        <v>120</v>
      </c>
      <c r="F79" s="63"/>
    </row>
    <row r="80" spans="1:6" ht="15.75" customHeight="1" x14ac:dyDescent="0.3">
      <c r="B80" s="64" t="s">
        <v>206</v>
      </c>
      <c r="C80" s="71" t="s">
        <v>207</v>
      </c>
      <c r="D80" s="72" t="s">
        <v>19</v>
      </c>
      <c r="E80" s="73" t="s">
        <v>51</v>
      </c>
      <c r="F80" s="67"/>
    </row>
    <row r="81" spans="2:6" ht="15.75" customHeight="1" x14ac:dyDescent="0.3">
      <c r="B81" s="59" t="s">
        <v>208</v>
      </c>
      <c r="C81" s="60" t="s">
        <v>209</v>
      </c>
      <c r="D81" s="61" t="s">
        <v>19</v>
      </c>
      <c r="E81" s="74" t="s">
        <v>51</v>
      </c>
      <c r="F81" s="63"/>
    </row>
    <row r="82" spans="2:6" ht="15.75" customHeight="1" x14ac:dyDescent="0.3">
      <c r="B82" s="64" t="s">
        <v>210</v>
      </c>
      <c r="C82" s="71" t="s">
        <v>209</v>
      </c>
      <c r="D82" s="72" t="s">
        <v>19</v>
      </c>
      <c r="E82" s="73" t="s">
        <v>51</v>
      </c>
      <c r="F82" s="67"/>
    </row>
    <row r="83" spans="2:6" ht="18" customHeight="1" x14ac:dyDescent="0.3">
      <c r="B83" s="92" t="s">
        <v>142</v>
      </c>
      <c r="C83" s="80"/>
      <c r="D83" s="80"/>
      <c r="E83" s="68">
        <f>SUMIF(E77:E82,"&lt;&gt;TBD",E77:E82)</f>
        <v>720</v>
      </c>
      <c r="F83" s="69"/>
    </row>
  </sheetData>
  <mergeCells count="34">
    <mergeCell ref="B61:F61"/>
    <mergeCell ref="B75:F75"/>
    <mergeCell ref="B14:D14"/>
    <mergeCell ref="B67:D67"/>
    <mergeCell ref="B47:F47"/>
    <mergeCell ref="B16:F16"/>
    <mergeCell ref="B39:F39"/>
    <mergeCell ref="B48:F48"/>
    <mergeCell ref="B11:F11"/>
    <mergeCell ref="B42:F42"/>
    <mergeCell ref="B49:D49"/>
    <mergeCell ref="B40:D40"/>
    <mergeCell ref="B22:F22"/>
    <mergeCell ref="B18:F18"/>
    <mergeCell ref="B27:F27"/>
    <mergeCell ref="B34:D34"/>
    <mergeCell ref="B21:F21"/>
    <mergeCell ref="B28:D28"/>
    <mergeCell ref="B1:F1"/>
    <mergeCell ref="B83:D83"/>
    <mergeCell ref="B69:F69"/>
    <mergeCell ref="B38:F38"/>
    <mergeCell ref="B7:D7"/>
    <mergeCell ref="B9:F9"/>
    <mergeCell ref="B30:F30"/>
    <mergeCell ref="B59:D59"/>
    <mergeCell ref="B24:F24"/>
    <mergeCell ref="B5:F5"/>
    <mergeCell ref="B51:F51"/>
    <mergeCell ref="B36:F36"/>
    <mergeCell ref="B32:F32"/>
    <mergeCell ref="B26:F26"/>
    <mergeCell ref="B3:F3"/>
    <mergeCell ref="B73:D7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Summary</vt:lpstr>
      <vt:lpstr>PERT Labor Estimates</vt:lpstr>
      <vt:lpstr>Line Item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Jonathan Rauckhorst</cp:lastModifiedBy>
  <cp:revision>0</cp:revision>
  <dcterms:created xsi:type="dcterms:W3CDTF">2026-03-11T19:27:06Z</dcterms:created>
  <dcterms:modified xsi:type="dcterms:W3CDTF">2026-03-24T02:08:47Z</dcterms:modified>
  <dc:language>en-US</dc:language>
</cp:coreProperties>
</file>